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1" documentId="8_{4617E397-5184-4A08-BDD7-69B074A058CE}" xr6:coauthVersionLast="47" xr6:coauthVersionMax="47" xr10:uidLastSave="{34B24F91-D83C-4CC0-9850-6469E07B53A2}"/>
  <bookViews>
    <workbookView xWindow="28680" yWindow="-3195" windowWidth="29040" windowHeight="15720" xr2:uid="{00000000-000D-0000-FFFF-FFFF00000000}"/>
  </bookViews>
  <sheets>
    <sheet name="Veracoda" sheetId="8" r:id="rId1"/>
  </sheets>
  <definedNames>
    <definedName name="_xlnm._FilterDatabase" localSheetId="0" hidden="1">Veracoda!$A$1:$E$1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2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</calcChain>
</file>

<file path=xl/sharedStrings.xml><?xml version="1.0" encoding="utf-8"?>
<sst xmlns="http://schemas.openxmlformats.org/spreadsheetml/2006/main" count="125" uniqueCount="123">
  <si>
    <t>SKU #</t>
  </si>
  <si>
    <t>Product Description</t>
  </si>
  <si>
    <t>DYN-URL</t>
  </si>
  <si>
    <t>Veracode Dynamic Analysis - Per URL</t>
  </si>
  <si>
    <t>SCA-DEV</t>
  </si>
  <si>
    <t>Veracode Software Composition Analysis - Per Developer</t>
  </si>
  <si>
    <t>STATIC-COMPONENT</t>
  </si>
  <si>
    <t>Veracode Static Analysis - Component Term 1 year Subscription</t>
  </si>
  <si>
    <t>SCA-ADDON-STANDARD</t>
  </si>
  <si>
    <t>Veracode Software Composition Analysis - Per App Static Addon Standard Term 1 year Subscription</t>
  </si>
  <si>
    <t>SCA-ADDON-SMALL</t>
  </si>
  <si>
    <t>Veracode Software Composition Analysis - Per App Static Addon Small Term 1 year Subscription</t>
  </si>
  <si>
    <t>SCA-ADDON-COMPONENT</t>
  </si>
  <si>
    <t>Veracode Software Composition Analysis - Per App Static Addon Component Term 1 year Subscription</t>
  </si>
  <si>
    <t>DYN-ADDON-STATIC</t>
  </si>
  <si>
    <t>Veracode Dynamic Analysis - Per App Static Addon Term 1 year Subscription</t>
  </si>
  <si>
    <t>ELEARN-SECAWARE</t>
  </si>
  <si>
    <t>Veracode eLearning: Security Awareness Track - Per Seat Term 1 year Subscription</t>
  </si>
  <si>
    <t>CS-MPT</t>
  </si>
  <si>
    <t>Veracode Manual Penetration Testing - Per Day 8 hour Term</t>
  </si>
  <si>
    <t>CS-MPT-RETEST</t>
  </si>
  <si>
    <t>Veracode Manual Penetration Testing Retest - Per Half Day 4 hour Term</t>
  </si>
  <si>
    <t>CS-MPT-SUBSCR</t>
  </si>
  <si>
    <t>Veracode Penetration Testing as a Service Term 1 year Subscription</t>
  </si>
  <si>
    <t>VS-STANDARD</t>
  </si>
  <si>
    <t>Veracode Technical &amp; Program Support - Standard Term 1 year Subscription</t>
  </si>
  <si>
    <t>VS-PREMIER</t>
  </si>
  <si>
    <t>Veracode Technical &amp; Program Support - Premier Term 1 year Subscription</t>
  </si>
  <si>
    <t>CS-SC-SUPPLEMENT</t>
  </si>
  <si>
    <t>Veracode Security Consulting Supplement Term 1 year</t>
  </si>
  <si>
    <t>CS-AS-SUPPLEMENT</t>
  </si>
  <si>
    <t>Veracode Advanced Support Supplement Term 1 year</t>
  </si>
  <si>
    <t>CS-PM-SUPPLEMENT</t>
  </si>
  <si>
    <t>Veracode Program Management Supplement  Term 1 year Subscription</t>
  </si>
  <si>
    <t>CS-MPR-APP</t>
  </si>
  <si>
    <t>Veracode Mitigation Proposal Review Single Term 8 hour</t>
  </si>
  <si>
    <t>CS-MPR-SETUP</t>
  </si>
  <si>
    <t>Veracode Mitigation Proposal Review Weekly Setup Term 40 hours</t>
  </si>
  <si>
    <t>CS-MPR-WK4</t>
  </si>
  <si>
    <t>Veracode Mitigation Proposal Review Weekly Setup Term 1 year</t>
  </si>
  <si>
    <t>CS-TAM-DYN</t>
  </si>
  <si>
    <t>Veracode Technical Account Manager: Dynamic Subscription Term 1 year</t>
  </si>
  <si>
    <t>DISCO</t>
  </si>
  <si>
    <t>Discovery Single term 1 year  Subscription</t>
  </si>
  <si>
    <t>VS-PREMIER-PLUS</t>
  </si>
  <si>
    <t>Veracode Technical &amp; Program Support – Premier+</t>
  </si>
  <si>
    <t>ELEARN-APPSEC</t>
  </si>
  <si>
    <t>Veracode eLearning: Application Security Track - Per Seat</t>
  </si>
  <si>
    <t>STATIC-APP-SMALL</t>
  </si>
  <si>
    <t>Veracode Static Analysis - Per App - Small</t>
  </si>
  <si>
    <t>STATIC-APP-STANDARD</t>
  </si>
  <si>
    <t>Veracode Static Analysis - Per App - Standard</t>
  </si>
  <si>
    <t>SECLABS-DEV</t>
  </si>
  <si>
    <t>Veracode Security Labs - Per Developer</t>
  </si>
  <si>
    <t>TS-SLVR-G</t>
  </si>
  <si>
    <t>Technical Service Package - SILVER</t>
  </si>
  <si>
    <t>TS-PLAT-G</t>
  </si>
  <si>
    <t>Technical Service Package - PLATINUM</t>
  </si>
  <si>
    <t>TS-GOLD-G</t>
  </si>
  <si>
    <t>Technical Service Package - GOLD</t>
  </si>
  <si>
    <t>QUICK-PKG-G</t>
  </si>
  <si>
    <t>App Sec Quick Start</t>
  </si>
  <si>
    <t>INT-AST-STATIC</t>
  </si>
  <si>
    <t>Single Static Application Assessment</t>
  </si>
  <si>
    <t>INT-AST-DYN</t>
  </si>
  <si>
    <t>Single Dynamic Application Assessment</t>
  </si>
  <si>
    <t>CONTAINER-ADDON-STANDARD</t>
  </si>
  <si>
    <t>Veracode Container Security - Per Developer Addon Standard Term 1 year subscription</t>
  </si>
  <si>
    <t>CONTAINER-ADDON-STANDARD-FR</t>
  </si>
  <si>
    <t>Veracode Container Security - Per Developer Addon Standard FEDRAMP Term 1 year subscription</t>
  </si>
  <si>
    <t>CONTAINER-ADDON-SMALL</t>
  </si>
  <si>
    <t>Veracode Container Security - Per Developer Addon Small Term 1 year subscription</t>
  </si>
  <si>
    <t>CONTAINER-ADDON-SMALL-FR</t>
  </si>
  <si>
    <t>Veracode Container Security - Per Developer Addon Small FEDRAMP Term 1 year subscription</t>
  </si>
  <si>
    <t>CONTAINER-ADDON-COMPONENT</t>
  </si>
  <si>
    <t>Veracode Container Security - Per Developer Addon Component Term 1 year subscription</t>
  </si>
  <si>
    <t>CONTAINER-ADDON-COMPONENT-FR</t>
  </si>
  <si>
    <t>Veracode Container Security - Per Developer Addon Component FEDRAMP Term 1 year subscription</t>
  </si>
  <si>
    <t>VERACODE-FIX-ADDON-SMALL</t>
  </si>
  <si>
    <t>Veracode Fix - Per App Static Addon Small Term 1 year Subscription</t>
  </si>
  <si>
    <t>VERACODE-FIX-ADDON-STANDARD</t>
  </si>
  <si>
    <t>Veracode Fix - Per App Static Addon Standard Term 1 year Subscription</t>
  </si>
  <si>
    <t>VERACODE-FIX-ADDON-COMPONENT</t>
  </si>
  <si>
    <t>Veracode Fix - Per App Static Addon Component Term 1 year Subscription</t>
  </si>
  <si>
    <t>Veracode Static Analysis - Per Developer Term 1 year subscription</t>
  </si>
  <si>
    <t>Veracode Static Analysis - Per Developer FEDRAMP Term 1 year subscription</t>
  </si>
  <si>
    <t>Veracode Software Composition Analysis - Per Developer FEDRAMP 1 year subscription</t>
  </si>
  <si>
    <t>Veracode Container Security - Per Developer Term 1 year subscription</t>
  </si>
  <si>
    <t>Veracode Container Security - Per Developer FEDRAMP Term 1 year subscription</t>
  </si>
  <si>
    <t>Veracode Dynamic Analysis - Per URL FEDRAMP 1 year subscription</t>
  </si>
  <si>
    <t>ELEARN-APPSEC-FR</t>
  </si>
  <si>
    <t>Veracode eLearning: Application Security Track - Per Seat FEDRAMP 1 year subscription</t>
  </si>
  <si>
    <t>ELEARN-SECAWARE-FR</t>
  </si>
  <si>
    <t>Veracode eLearning: Security Awareness Track - Per Seat FEDRAMP 1 year subscription</t>
  </si>
  <si>
    <t>SCA-ADDON-COMPONENT-FR</t>
  </si>
  <si>
    <t>Veracode Software Composition Analysis - Per App Static Addon Component FEDRAMP 1 year subscription</t>
  </si>
  <si>
    <t>SCA-ADDON-SMALL-FR</t>
  </si>
  <si>
    <t>Veracode Software Composition Analysis - Per App Static Addon Small FEDRAMP 1 year subscription</t>
  </si>
  <si>
    <t>SCA-ADDON-STANDARD-FR</t>
  </si>
  <si>
    <t>Veracode Software Composition Analysis - Per App Static Addon Standard FEDRAMP 1 year subscription</t>
  </si>
  <si>
    <t>STATIC-APP-SMALL-FR</t>
  </si>
  <si>
    <t>Veracode Static Analysis - Per App - Small FEDRAMP 1 year subscription</t>
  </si>
  <si>
    <t>STATIC-APP-STANDARD-FR</t>
  </si>
  <si>
    <t>Veracode Static Analysis - Per App - Standard FEDRAMP 1 year subscription</t>
  </si>
  <si>
    <t>STATIC-COMPONENT-FR</t>
  </si>
  <si>
    <t>Veracode Static Analysis - Component FEDRAMP 1 year subscription</t>
  </si>
  <si>
    <t>DYN-ADDON-SMALL-FR</t>
  </si>
  <si>
    <t>Veracode Dynamic Analysis - Per App Static Addon Small FEDRAMP 1 year subscription</t>
  </si>
  <si>
    <t>DYN-ADDON-STANDARD-FR</t>
  </si>
  <si>
    <t>Veracode Dynamic Analysis - Per App Static Addon Standard FEDRAMP 1 year subscription</t>
  </si>
  <si>
    <t>VERACODE-SAST-PER-DEV</t>
  </si>
  <si>
    <t>VERACODE-SAST-PER-DEV-FR</t>
  </si>
  <si>
    <t>VERACODE-SCA-PER-DEV</t>
  </si>
  <si>
    <t>VERACODE-SCA-PER-DEV-FR</t>
  </si>
  <si>
    <t>VERACODE-CONTAINER-PER-DEV</t>
  </si>
  <si>
    <t>VERACODE-CONTAINER-PER-DEV-FR</t>
  </si>
  <si>
    <t>Veracode Fix - Per Developer Static Addon Term 1 year subscription</t>
  </si>
  <si>
    <t>Veracode Fix - Per Developer Static Addon FEDRAMP Term 1 year subscription</t>
  </si>
  <si>
    <t>VERACODE-FIX-PER-DEV</t>
  </si>
  <si>
    <t>VERACODE-FIX-PER-DEV-FR</t>
  </si>
  <si>
    <t>Price</t>
  </si>
  <si>
    <t xml:space="preserve">DIR % 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</si>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</sst>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4" fontId="4" fillId="0" borderId="0" xfId="2" applyFont="1" applyFill="1"/>
    <xf numFmtId="44" fontId="3" fillId="0" borderId="0" xfId="2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44" fontId="3" fillId="0" borderId="1" xfId="2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3" fillId="0" borderId="0" xfId="0" applyFont="1" applyFill="1" applyAlignment="1" applyProtection="1">
      <alignment horizontal="center"/>
      <protection hidden="1"/>
    </xf>
    <xf numFmtId="44" fontId="3" fillId="0" borderId="0" xfId="0" applyNumberFormat="1" applyFont="1" applyFill="1" applyProtection="1">
      <protection hidden="1"/>
    </xf>
    <xf numFmtId="0" fontId="3" fillId="0" borderId="0" xfId="0" applyFont="1" applyFill="1" applyProtection="1">
      <protection hidden="1"/>
    </xf>
  </cellXfs>
  <cellStyles count="3">
    <cellStyle name="Currency" xfId="2" builtinId="4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0B6D-CDE1-4616-972B-254A00208113}">
  <dimension ref="A1:E61"/>
  <sheetViews>
    <sheetView tabSelected="1" zoomScale="90" zoomScaleNormal="90" workbookViewId="0">
      <pane ySplit="1" topLeftCell="A2" activePane="bottomLeft" state="frozen"/>
      <selection pane="bottomLeft" activeCell="B22" sqref="B22"/>
    </sheetView>
  </sheetViews>
  <sheetFormatPr defaultColWidth="8.81640625" defaultRowHeight="14.5" x14ac:dyDescent="0.35"/>
  <cols>
    <col min="1" max="1" width="31.1796875" style="1" customWidth="1"/>
    <col min="2" max="2" width="85.1796875" style="1" bestFit="1" customWidth="1"/>
    <col min="3" max="3" width="18.36328125" style="4" customWidth="1"/>
    <col min="4" max="4" width="12.6328125" style="8" customWidth="1"/>
    <col min="5" max="5" width="13.453125" style="12" customWidth="1"/>
    <col min="6" max="16384" width="8.81640625" style="1"/>
  </cols>
  <sheetData>
    <row r="1" spans="1:5" s="8" customFormat="1" x14ac:dyDescent="0.35">
      <c r="A1" s="5" t="s">
        <v>0</v>
      </c>
      <c r="B1" s="6" t="s">
        <v>1</v>
      </c>
      <c r="C1" s="7" t="s">
        <v>120</v>
      </c>
      <c r="D1" s="8" t="s">
        <v>121</v>
      </c>
      <c r="E1" s="10" t="s">
        <v>122</v>
      </c>
    </row>
    <row r="2" spans="1:5" x14ac:dyDescent="0.35">
      <c r="A2" s="2" t="s">
        <v>2</v>
      </c>
      <c r="B2" s="2" t="s">
        <v>3</v>
      </c>
      <c r="C2" s="3">
        <f>VALUE(4325.4408)</f>
        <v>4325.4408000000003</v>
      </c>
      <c r="D2" s="9">
        <v>0.04</v>
      </c>
      <c r="E2" s="11">
        <f>(C2*0.96)+((C2*0.96)*0.0075)</f>
        <v>4183.5663417599999</v>
      </c>
    </row>
    <row r="3" spans="1:5" x14ac:dyDescent="0.35">
      <c r="A3" s="2" t="s">
        <v>4</v>
      </c>
      <c r="B3" s="2" t="s">
        <v>5</v>
      </c>
      <c r="C3" s="3">
        <f>VALUE(720.9068)</f>
        <v>720.90679999999998</v>
      </c>
      <c r="D3" s="9">
        <v>0.04</v>
      </c>
      <c r="E3" s="11">
        <f t="shared" ref="E3:E61" si="0">(C3*0.96)+((C3*0.96)*0.0075)</f>
        <v>697.26105696000002</v>
      </c>
    </row>
    <row r="4" spans="1:5" x14ac:dyDescent="0.35">
      <c r="A4" s="2" t="s">
        <v>6</v>
      </c>
      <c r="B4" s="2" t="s">
        <v>7</v>
      </c>
      <c r="C4" s="3">
        <f>VALUE(288.3627)</f>
        <v>288.36270000000002</v>
      </c>
      <c r="D4" s="9">
        <v>0.04</v>
      </c>
      <c r="E4" s="11">
        <f t="shared" si="0"/>
        <v>278.90440344000001</v>
      </c>
    </row>
    <row r="5" spans="1:5" x14ac:dyDescent="0.35">
      <c r="A5" s="2" t="s">
        <v>8</v>
      </c>
      <c r="B5" s="2" t="s">
        <v>9</v>
      </c>
      <c r="C5" s="3">
        <f>VALUE(2282.8715)</f>
        <v>2282.8715000000002</v>
      </c>
      <c r="D5" s="9">
        <v>0.04</v>
      </c>
      <c r="E5" s="11">
        <f t="shared" si="0"/>
        <v>2207.9933148000005</v>
      </c>
    </row>
    <row r="6" spans="1:5" x14ac:dyDescent="0.35">
      <c r="A6" s="2" t="s">
        <v>10</v>
      </c>
      <c r="B6" s="2" t="s">
        <v>11</v>
      </c>
      <c r="C6" s="3">
        <f>VALUE(1081.3602)</f>
        <v>1081.3602000000001</v>
      </c>
      <c r="D6" s="9">
        <v>0.04</v>
      </c>
      <c r="E6" s="11">
        <f t="shared" si="0"/>
        <v>1045.89158544</v>
      </c>
    </row>
    <row r="7" spans="1:5" x14ac:dyDescent="0.35">
      <c r="A7" s="2" t="s">
        <v>12</v>
      </c>
      <c r="B7" s="2" t="s">
        <v>13</v>
      </c>
      <c r="C7" s="3">
        <f>VALUE(72.0906)</f>
        <v>72.090599999999995</v>
      </c>
      <c r="D7" s="9">
        <v>0.04</v>
      </c>
      <c r="E7" s="11">
        <f t="shared" si="0"/>
        <v>69.726028319999998</v>
      </c>
    </row>
    <row r="8" spans="1:5" x14ac:dyDescent="0.35">
      <c r="A8" s="2" t="s">
        <v>14</v>
      </c>
      <c r="B8" s="2" t="s">
        <v>15</v>
      </c>
      <c r="C8" s="3">
        <f>VALUE(1369.7229)</f>
        <v>1369.7229</v>
      </c>
      <c r="D8" s="9">
        <v>0.04</v>
      </c>
      <c r="E8" s="11">
        <f t="shared" si="0"/>
        <v>1324.7959888800001</v>
      </c>
    </row>
    <row r="9" spans="1:5" x14ac:dyDescent="0.35">
      <c r="A9" s="2" t="s">
        <v>16</v>
      </c>
      <c r="B9" s="2" t="s">
        <v>17</v>
      </c>
      <c r="C9" s="3">
        <f>VALUE(96.1209)</f>
        <v>96.120900000000006</v>
      </c>
      <c r="D9" s="9">
        <v>0.04</v>
      </c>
      <c r="E9" s="11">
        <f t="shared" si="0"/>
        <v>92.968134480000003</v>
      </c>
    </row>
    <row r="10" spans="1:5" x14ac:dyDescent="0.35">
      <c r="A10" s="2" t="s">
        <v>18</v>
      </c>
      <c r="B10" s="2" t="s">
        <v>19</v>
      </c>
      <c r="C10" s="3">
        <f>VALUE(2499.1435)</f>
        <v>2499.1435000000001</v>
      </c>
      <c r="D10" s="9">
        <v>0.04</v>
      </c>
      <c r="E10" s="11">
        <f t="shared" si="0"/>
        <v>2417.1715932000002</v>
      </c>
    </row>
    <row r="11" spans="1:5" x14ac:dyDescent="0.35">
      <c r="A11" s="2" t="s">
        <v>20</v>
      </c>
      <c r="B11" s="2" t="s">
        <v>21</v>
      </c>
      <c r="C11" s="3">
        <f>VALUE(1249.5717)</f>
        <v>1249.5717</v>
      </c>
      <c r="D11" s="9">
        <v>0.04</v>
      </c>
      <c r="E11" s="11">
        <f t="shared" si="0"/>
        <v>1208.5857482399999</v>
      </c>
    </row>
    <row r="12" spans="1:5" x14ac:dyDescent="0.35">
      <c r="A12" s="2" t="s">
        <v>22</v>
      </c>
      <c r="B12" s="2" t="s">
        <v>23</v>
      </c>
      <c r="C12" s="3">
        <f>VALUE(38736.7254)</f>
        <v>38736.725400000003</v>
      </c>
      <c r="D12" s="9">
        <v>0.04</v>
      </c>
      <c r="E12" s="11">
        <f t="shared" si="0"/>
        <v>37466.160806879998</v>
      </c>
    </row>
    <row r="13" spans="1:5" x14ac:dyDescent="0.35">
      <c r="A13" s="2" t="s">
        <v>24</v>
      </c>
      <c r="B13" s="2" t="s">
        <v>25</v>
      </c>
      <c r="C13" s="3">
        <f>VALUE(11541.7178)</f>
        <v>11541.7178</v>
      </c>
      <c r="D13" s="9">
        <v>0.04</v>
      </c>
      <c r="E13" s="11">
        <f t="shared" si="0"/>
        <v>11163.149456159999</v>
      </c>
    </row>
    <row r="14" spans="1:5" x14ac:dyDescent="0.35">
      <c r="A14" s="2" t="s">
        <v>26</v>
      </c>
      <c r="B14" s="2" t="s">
        <v>27</v>
      </c>
      <c r="C14" s="3">
        <f>VALUE(25391.7793)</f>
        <v>25391.779299999998</v>
      </c>
      <c r="D14" s="9">
        <v>0.04</v>
      </c>
      <c r="E14" s="11">
        <f t="shared" si="0"/>
        <v>24558.928938959994</v>
      </c>
    </row>
    <row r="15" spans="1:5" x14ac:dyDescent="0.35">
      <c r="A15" s="2" t="s">
        <v>28</v>
      </c>
      <c r="B15" s="2" t="s">
        <v>29</v>
      </c>
      <c r="C15" s="3">
        <f>VALUE(3460.3526)</f>
        <v>3460.3526000000002</v>
      </c>
      <c r="D15" s="9">
        <v>0.04</v>
      </c>
      <c r="E15" s="11">
        <f t="shared" si="0"/>
        <v>3346.8530347200003</v>
      </c>
    </row>
    <row r="16" spans="1:5" x14ac:dyDescent="0.35">
      <c r="A16" s="2" t="s">
        <v>30</v>
      </c>
      <c r="B16" s="2" t="s">
        <v>31</v>
      </c>
      <c r="C16" s="3">
        <f>VALUE(3460.3526)</f>
        <v>3460.3526000000002</v>
      </c>
      <c r="D16" s="9">
        <v>0.04</v>
      </c>
      <c r="E16" s="11">
        <f t="shared" si="0"/>
        <v>3346.8530347200003</v>
      </c>
    </row>
    <row r="17" spans="1:5" x14ac:dyDescent="0.35">
      <c r="A17" s="2" t="s">
        <v>32</v>
      </c>
      <c r="B17" s="2" t="s">
        <v>33</v>
      </c>
      <c r="C17" s="3">
        <f>VALUE(202334.5088)</f>
        <v>202334.50880000001</v>
      </c>
      <c r="D17" s="9">
        <v>0.04</v>
      </c>
      <c r="E17" s="11">
        <f t="shared" si="0"/>
        <v>195697.93691136001</v>
      </c>
    </row>
    <row r="18" spans="1:5" x14ac:dyDescent="0.35">
      <c r="A18" s="2" t="s">
        <v>34</v>
      </c>
      <c r="B18" s="2" t="s">
        <v>35</v>
      </c>
      <c r="C18" s="3">
        <f>VALUE(2883.6272)</f>
        <v>2883.6271999999999</v>
      </c>
      <c r="D18" s="9">
        <v>0.04</v>
      </c>
      <c r="E18" s="11">
        <f t="shared" si="0"/>
        <v>2789.0442278400001</v>
      </c>
    </row>
    <row r="19" spans="1:5" x14ac:dyDescent="0.35">
      <c r="A19" s="2" t="s">
        <v>36</v>
      </c>
      <c r="B19" s="2" t="s">
        <v>37</v>
      </c>
      <c r="C19" s="3">
        <f>VALUE(24030.2266999999)</f>
        <v>24030.226699999901</v>
      </c>
      <c r="D19" s="9">
        <v>0.04</v>
      </c>
      <c r="E19" s="11">
        <f t="shared" si="0"/>
        <v>23242.035264239905</v>
      </c>
    </row>
    <row r="20" spans="1:5" x14ac:dyDescent="0.35">
      <c r="A20" s="2" t="s">
        <v>38</v>
      </c>
      <c r="B20" s="2" t="s">
        <v>39</v>
      </c>
      <c r="C20" s="3">
        <f>VALUE(57672.544)</f>
        <v>57672.544000000002</v>
      </c>
      <c r="D20" s="9">
        <v>0.04</v>
      </c>
      <c r="E20" s="11">
        <f t="shared" si="0"/>
        <v>55780.884556800003</v>
      </c>
    </row>
    <row r="21" spans="1:5" x14ac:dyDescent="0.35">
      <c r="A21" s="2" t="s">
        <v>40</v>
      </c>
      <c r="B21" s="2" t="s">
        <v>41</v>
      </c>
      <c r="C21" s="3">
        <f>VALUE(48060.4533999999)</f>
        <v>48060.453399999897</v>
      </c>
      <c r="D21" s="9">
        <v>0.04</v>
      </c>
      <c r="E21" s="11">
        <f t="shared" si="0"/>
        <v>46484.070528479897</v>
      </c>
    </row>
    <row r="22" spans="1:5" x14ac:dyDescent="0.35">
      <c r="A22" s="2" t="s">
        <v>42</v>
      </c>
      <c r="B22" s="2" t="s">
        <v>43</v>
      </c>
      <c r="C22" s="3">
        <f>VALUE(96120.9068)</f>
        <v>96120.906799999997</v>
      </c>
      <c r="D22" s="9">
        <v>0.04</v>
      </c>
      <c r="E22" s="11">
        <f t="shared" si="0"/>
        <v>92968.141056959998</v>
      </c>
    </row>
    <row r="23" spans="1:5" x14ac:dyDescent="0.35">
      <c r="A23" s="2" t="s">
        <v>44</v>
      </c>
      <c r="B23" s="2" t="s">
        <v>45</v>
      </c>
      <c r="C23" s="3">
        <f>VALUE(31162.6382)</f>
        <v>31162.638200000001</v>
      </c>
      <c r="D23" s="9">
        <v>0.04</v>
      </c>
      <c r="E23" s="11">
        <f t="shared" si="0"/>
        <v>30140.50366704</v>
      </c>
    </row>
    <row r="24" spans="1:5" x14ac:dyDescent="0.35">
      <c r="A24" s="2" t="s">
        <v>46</v>
      </c>
      <c r="B24" s="2" t="s">
        <v>47</v>
      </c>
      <c r="C24" s="3">
        <f>VALUE(240.3022)</f>
        <v>240.3022</v>
      </c>
      <c r="D24" s="9">
        <v>0.04</v>
      </c>
      <c r="E24" s="11">
        <f t="shared" si="0"/>
        <v>232.42028783999999</v>
      </c>
    </row>
    <row r="25" spans="1:5" x14ac:dyDescent="0.35">
      <c r="A25" s="2" t="s">
        <v>48</v>
      </c>
      <c r="B25" s="2" t="s">
        <v>49</v>
      </c>
      <c r="C25" s="3">
        <f>VALUE(4325.4408)</f>
        <v>4325.4408000000003</v>
      </c>
      <c r="D25" s="9">
        <v>0.04</v>
      </c>
      <c r="E25" s="11">
        <f t="shared" si="0"/>
        <v>4183.5663417599999</v>
      </c>
    </row>
    <row r="26" spans="1:5" x14ac:dyDescent="0.35">
      <c r="A26" s="2" t="s">
        <v>50</v>
      </c>
      <c r="B26" s="2" t="s">
        <v>51</v>
      </c>
      <c r="C26" s="3">
        <f>VALUE(9131.4861)</f>
        <v>9131.4861000000001</v>
      </c>
      <c r="D26" s="9">
        <v>0.04</v>
      </c>
      <c r="E26" s="11">
        <f t="shared" si="0"/>
        <v>8831.9733559199994</v>
      </c>
    </row>
    <row r="27" spans="1:5" x14ac:dyDescent="0.35">
      <c r="A27" s="2" t="s">
        <v>52</v>
      </c>
      <c r="B27" s="2" t="s">
        <v>53</v>
      </c>
      <c r="C27" s="3">
        <f>VALUE(720.9068)</f>
        <v>720.90679999999998</v>
      </c>
      <c r="D27" s="9">
        <v>0.04</v>
      </c>
      <c r="E27" s="11">
        <f t="shared" si="0"/>
        <v>697.26105696000002</v>
      </c>
    </row>
    <row r="28" spans="1:5" x14ac:dyDescent="0.35">
      <c r="A28" s="2" t="s">
        <v>54</v>
      </c>
      <c r="B28" s="2" t="s">
        <v>55</v>
      </c>
      <c r="C28" s="3">
        <f>VALUE(34603.53)</f>
        <v>34603.53</v>
      </c>
      <c r="D28" s="9">
        <v>0.04</v>
      </c>
      <c r="E28" s="11">
        <f t="shared" si="0"/>
        <v>33468.534216</v>
      </c>
    </row>
    <row r="29" spans="1:5" x14ac:dyDescent="0.35">
      <c r="A29" s="2" t="s">
        <v>56</v>
      </c>
      <c r="B29" s="2" t="s">
        <v>57</v>
      </c>
      <c r="C29" s="3">
        <f>VALUE(144181.36)</f>
        <v>144181.35999999999</v>
      </c>
      <c r="D29" s="9">
        <v>0.04</v>
      </c>
      <c r="E29" s="11">
        <f t="shared" si="0"/>
        <v>139452.21139199997</v>
      </c>
    </row>
    <row r="30" spans="1:5" x14ac:dyDescent="0.35">
      <c r="A30" s="2" t="s">
        <v>58</v>
      </c>
      <c r="B30" s="2" t="s">
        <v>59</v>
      </c>
      <c r="C30" s="3">
        <f>VALUE(74974.31)</f>
        <v>74974.31</v>
      </c>
      <c r="D30" s="9">
        <v>0.04</v>
      </c>
      <c r="E30" s="11">
        <f t="shared" si="0"/>
        <v>72515.152631999998</v>
      </c>
    </row>
    <row r="31" spans="1:5" x14ac:dyDescent="0.35">
      <c r="A31" s="2" t="s">
        <v>60</v>
      </c>
      <c r="B31" s="2" t="s">
        <v>61</v>
      </c>
      <c r="C31" s="3">
        <f>VALUE(32676.3)</f>
        <v>32676.3</v>
      </c>
      <c r="D31" s="9">
        <v>0.04</v>
      </c>
      <c r="E31" s="11">
        <f t="shared" si="0"/>
        <v>31604.517359999998</v>
      </c>
    </row>
    <row r="32" spans="1:5" x14ac:dyDescent="0.35">
      <c r="A32" s="2" t="s">
        <v>62</v>
      </c>
      <c r="B32" s="2" t="s">
        <v>63</v>
      </c>
      <c r="C32" s="3">
        <f>VALUE(4806.05)</f>
        <v>4806.05</v>
      </c>
      <c r="D32" s="9">
        <v>0.04</v>
      </c>
      <c r="E32" s="11">
        <f t="shared" si="0"/>
        <v>4648.4115599999996</v>
      </c>
    </row>
    <row r="33" spans="1:5" x14ac:dyDescent="0.35">
      <c r="A33" s="2" t="s">
        <v>64</v>
      </c>
      <c r="B33" s="2" t="s">
        <v>65</v>
      </c>
      <c r="C33" s="3">
        <f>VALUE(961.21)</f>
        <v>961.21</v>
      </c>
      <c r="D33" s="9">
        <v>0.04</v>
      </c>
      <c r="E33" s="11">
        <f t="shared" si="0"/>
        <v>929.68231200000002</v>
      </c>
    </row>
    <row r="34" spans="1:5" x14ac:dyDescent="0.35">
      <c r="A34" s="2" t="s">
        <v>66</v>
      </c>
      <c r="B34" s="2" t="s">
        <v>67</v>
      </c>
      <c r="C34" s="4">
        <v>1369.71</v>
      </c>
      <c r="D34" s="9">
        <v>0.04</v>
      </c>
      <c r="E34" s="11">
        <f t="shared" si="0"/>
        <v>1324.783512</v>
      </c>
    </row>
    <row r="35" spans="1:5" x14ac:dyDescent="0.35">
      <c r="A35" s="2" t="s">
        <v>68</v>
      </c>
      <c r="B35" s="2" t="s">
        <v>69</v>
      </c>
      <c r="C35" s="4">
        <v>1643.652</v>
      </c>
      <c r="D35" s="9">
        <v>0.04</v>
      </c>
      <c r="E35" s="11">
        <f t="shared" si="0"/>
        <v>1589.7402144</v>
      </c>
    </row>
    <row r="36" spans="1:5" x14ac:dyDescent="0.35">
      <c r="A36" s="2" t="s">
        <v>70</v>
      </c>
      <c r="B36" s="2" t="s">
        <v>71</v>
      </c>
      <c r="C36" s="4">
        <v>648.81000000000006</v>
      </c>
      <c r="D36" s="9">
        <v>0.04</v>
      </c>
      <c r="E36" s="11">
        <f t="shared" si="0"/>
        <v>627.52903200000003</v>
      </c>
    </row>
    <row r="37" spans="1:5" x14ac:dyDescent="0.35">
      <c r="A37" s="2" t="s">
        <v>72</v>
      </c>
      <c r="B37" s="2" t="s">
        <v>73</v>
      </c>
      <c r="C37" s="4">
        <v>778.572</v>
      </c>
      <c r="D37" s="9">
        <v>0.04</v>
      </c>
      <c r="E37" s="11">
        <f t="shared" si="0"/>
        <v>753.03483840000001</v>
      </c>
    </row>
    <row r="38" spans="1:5" x14ac:dyDescent="0.35">
      <c r="A38" s="2" t="s">
        <v>74</v>
      </c>
      <c r="B38" s="2" t="s">
        <v>75</v>
      </c>
      <c r="C38" s="4">
        <v>43.302059999999997</v>
      </c>
      <c r="D38" s="9">
        <v>0.04</v>
      </c>
      <c r="E38" s="11">
        <f t="shared" si="0"/>
        <v>41.881752431999992</v>
      </c>
    </row>
    <row r="39" spans="1:5" x14ac:dyDescent="0.35">
      <c r="A39" s="2" t="s">
        <v>76</v>
      </c>
      <c r="B39" s="2" t="s">
        <v>77</v>
      </c>
      <c r="C39" s="4">
        <v>51.952860000000001</v>
      </c>
      <c r="D39" s="9">
        <v>0.04</v>
      </c>
      <c r="E39" s="11">
        <f t="shared" si="0"/>
        <v>50.248806191999996</v>
      </c>
    </row>
    <row r="40" spans="1:5" x14ac:dyDescent="0.35">
      <c r="A40" s="2" t="s">
        <v>78</v>
      </c>
      <c r="B40" s="2" t="s">
        <v>79</v>
      </c>
      <c r="C40" s="4">
        <v>865.08</v>
      </c>
      <c r="D40" s="9">
        <v>0.04</v>
      </c>
      <c r="E40" s="11">
        <f t="shared" si="0"/>
        <v>836.705376</v>
      </c>
    </row>
    <row r="41" spans="1:5" x14ac:dyDescent="0.35">
      <c r="A41" s="2" t="s">
        <v>80</v>
      </c>
      <c r="B41" s="2" t="s">
        <v>81</v>
      </c>
      <c r="C41" s="4">
        <v>1826.2800000000002</v>
      </c>
      <c r="D41" s="9">
        <v>0.04</v>
      </c>
      <c r="E41" s="11">
        <f t="shared" si="0"/>
        <v>1766.3780160000001</v>
      </c>
    </row>
    <row r="42" spans="1:5" x14ac:dyDescent="0.35">
      <c r="A42" s="2" t="s">
        <v>82</v>
      </c>
      <c r="B42" s="2" t="s">
        <v>83</v>
      </c>
      <c r="C42" s="4">
        <v>57.672000000000004</v>
      </c>
      <c r="D42" s="9">
        <v>0.04</v>
      </c>
      <c r="E42" s="11">
        <f t="shared" si="0"/>
        <v>55.780358400000004</v>
      </c>
    </row>
    <row r="43" spans="1:5" x14ac:dyDescent="0.35">
      <c r="A43" s="2" t="s">
        <v>110</v>
      </c>
      <c r="B43" s="2" t="s">
        <v>84</v>
      </c>
      <c r="C43" s="4">
        <v>2273.2399999999998</v>
      </c>
      <c r="D43" s="9">
        <v>0.04</v>
      </c>
      <c r="E43" s="11">
        <f t="shared" si="0"/>
        <v>2198.6777279999997</v>
      </c>
    </row>
    <row r="44" spans="1:5" x14ac:dyDescent="0.35">
      <c r="A44" s="2" t="s">
        <v>111</v>
      </c>
      <c r="B44" s="2" t="s">
        <v>85</v>
      </c>
      <c r="C44" s="4">
        <v>2727.89</v>
      </c>
      <c r="D44" s="9">
        <v>0.04</v>
      </c>
      <c r="E44" s="11">
        <f t="shared" si="0"/>
        <v>2638.4152079999999</v>
      </c>
    </row>
    <row r="45" spans="1:5" x14ac:dyDescent="0.35">
      <c r="A45" s="2" t="s">
        <v>112</v>
      </c>
      <c r="B45" s="2" t="s">
        <v>86</v>
      </c>
      <c r="C45" s="4">
        <v>1903.18</v>
      </c>
      <c r="D45" s="9">
        <v>0.04</v>
      </c>
      <c r="E45" s="11">
        <f t="shared" si="0"/>
        <v>1840.7556959999999</v>
      </c>
    </row>
    <row r="46" spans="1:5" x14ac:dyDescent="0.35">
      <c r="A46" s="2" t="s">
        <v>113</v>
      </c>
      <c r="B46" s="2" t="s">
        <v>87</v>
      </c>
      <c r="C46" s="4">
        <v>2283.81</v>
      </c>
      <c r="D46" s="9">
        <v>0.04</v>
      </c>
      <c r="E46" s="11">
        <f t="shared" si="0"/>
        <v>2208.9010319999998</v>
      </c>
    </row>
    <row r="47" spans="1:5" x14ac:dyDescent="0.35">
      <c r="A47" s="2" t="s">
        <v>114</v>
      </c>
      <c r="B47" s="2" t="s">
        <v>88</v>
      </c>
      <c r="C47" s="4">
        <v>370.06</v>
      </c>
      <c r="D47" s="9">
        <v>0.04</v>
      </c>
      <c r="E47" s="11">
        <f t="shared" si="0"/>
        <v>357.92203199999994</v>
      </c>
    </row>
    <row r="48" spans="1:5" x14ac:dyDescent="0.35">
      <c r="A48" s="2" t="s">
        <v>115</v>
      </c>
      <c r="B48" s="1" t="s">
        <v>89</v>
      </c>
      <c r="C48" s="4">
        <v>444.07</v>
      </c>
      <c r="D48" s="9">
        <v>0.04</v>
      </c>
      <c r="E48" s="11">
        <f t="shared" si="0"/>
        <v>429.50450399999994</v>
      </c>
    </row>
    <row r="49" spans="1:5" x14ac:dyDescent="0.35">
      <c r="A49" s="2" t="s">
        <v>118</v>
      </c>
      <c r="B49" s="2" t="s">
        <v>116</v>
      </c>
      <c r="C49" s="4">
        <v>413.32</v>
      </c>
      <c r="D49" s="9">
        <v>0.04</v>
      </c>
      <c r="E49" s="11">
        <f t="shared" si="0"/>
        <v>399.763104</v>
      </c>
    </row>
    <row r="50" spans="1:5" x14ac:dyDescent="0.35">
      <c r="A50" s="2" t="s">
        <v>119</v>
      </c>
      <c r="B50" s="2" t="s">
        <v>117</v>
      </c>
      <c r="C50" s="4">
        <v>495.98</v>
      </c>
      <c r="D50" s="9">
        <v>0.04</v>
      </c>
      <c r="E50" s="11">
        <f t="shared" si="0"/>
        <v>479.71185600000001</v>
      </c>
    </row>
    <row r="51" spans="1:5" x14ac:dyDescent="0.35">
      <c r="A51" s="1" t="s">
        <v>90</v>
      </c>
      <c r="B51" s="1" t="s">
        <v>91</v>
      </c>
      <c r="C51" s="4">
        <v>288.36270000000002</v>
      </c>
      <c r="D51" s="9">
        <v>0.04</v>
      </c>
      <c r="E51" s="11">
        <f t="shared" si="0"/>
        <v>278.90440344000001</v>
      </c>
    </row>
    <row r="52" spans="1:5" x14ac:dyDescent="0.35">
      <c r="A52" s="1" t="s">
        <v>92</v>
      </c>
      <c r="B52" s="1" t="s">
        <v>93</v>
      </c>
      <c r="C52" s="4">
        <v>115.345</v>
      </c>
      <c r="D52" s="9">
        <v>0.04</v>
      </c>
      <c r="E52" s="11">
        <f t="shared" si="0"/>
        <v>111.561684</v>
      </c>
    </row>
    <row r="53" spans="1:5" x14ac:dyDescent="0.35">
      <c r="A53" s="1" t="s">
        <v>94</v>
      </c>
      <c r="B53" s="1" t="s">
        <v>95</v>
      </c>
      <c r="C53" s="4">
        <v>86.508799999999994</v>
      </c>
      <c r="D53" s="9">
        <v>0.04</v>
      </c>
      <c r="E53" s="11">
        <f t="shared" si="0"/>
        <v>83.67131135999999</v>
      </c>
    </row>
    <row r="54" spans="1:5" x14ac:dyDescent="0.35">
      <c r="A54" s="1" t="s">
        <v>96</v>
      </c>
      <c r="B54" s="1" t="s">
        <v>97</v>
      </c>
      <c r="C54" s="4">
        <v>1297.6322</v>
      </c>
      <c r="D54" s="9">
        <v>0.04</v>
      </c>
      <c r="E54" s="11">
        <f t="shared" si="0"/>
        <v>1255.0698638399999</v>
      </c>
    </row>
    <row r="55" spans="1:5" x14ac:dyDescent="0.35">
      <c r="A55" s="1" t="s">
        <v>98</v>
      </c>
      <c r="B55" s="1" t="s">
        <v>99</v>
      </c>
      <c r="C55" s="4">
        <v>2739.4458</v>
      </c>
      <c r="D55" s="9">
        <v>0.04</v>
      </c>
      <c r="E55" s="11">
        <f t="shared" si="0"/>
        <v>2649.5919777600002</v>
      </c>
    </row>
    <row r="56" spans="1:5" x14ac:dyDescent="0.35">
      <c r="A56" s="1" t="s">
        <v>52</v>
      </c>
      <c r="B56" s="1" t="s">
        <v>53</v>
      </c>
      <c r="C56" s="4">
        <v>720.90679999999998</v>
      </c>
      <c r="D56" s="9">
        <v>0.04</v>
      </c>
      <c r="E56" s="11">
        <f t="shared" si="0"/>
        <v>697.26105696000002</v>
      </c>
    </row>
    <row r="57" spans="1:5" x14ac:dyDescent="0.35">
      <c r="A57" s="1" t="s">
        <v>100</v>
      </c>
      <c r="B57" s="1" t="s">
        <v>101</v>
      </c>
      <c r="C57" s="4">
        <v>5190.5289000000002</v>
      </c>
      <c r="D57" s="9">
        <v>0.04</v>
      </c>
      <c r="E57" s="11">
        <f t="shared" si="0"/>
        <v>5020.27955208</v>
      </c>
    </row>
    <row r="58" spans="1:5" x14ac:dyDescent="0.35">
      <c r="A58" s="1" t="s">
        <v>102</v>
      </c>
      <c r="B58" s="1" t="s">
        <v>103</v>
      </c>
      <c r="C58" s="4">
        <v>10957.783299999999</v>
      </c>
      <c r="D58" s="9">
        <v>0.04</v>
      </c>
      <c r="E58" s="11">
        <f t="shared" si="0"/>
        <v>10598.368007759998</v>
      </c>
    </row>
    <row r="59" spans="1:5" x14ac:dyDescent="0.35">
      <c r="A59" s="1" t="s">
        <v>104</v>
      </c>
      <c r="B59" s="1" t="s">
        <v>105</v>
      </c>
      <c r="C59" s="4">
        <v>346.03519999999997</v>
      </c>
      <c r="D59" s="9">
        <v>0.04</v>
      </c>
      <c r="E59" s="11">
        <f t="shared" si="0"/>
        <v>334.68524543999996</v>
      </c>
    </row>
    <row r="60" spans="1:5" x14ac:dyDescent="0.35">
      <c r="A60" s="1" t="s">
        <v>106</v>
      </c>
      <c r="B60" s="1" t="s">
        <v>107</v>
      </c>
      <c r="C60" s="4">
        <v>778.57929999999999</v>
      </c>
      <c r="D60" s="9">
        <v>0.04</v>
      </c>
      <c r="E60" s="11">
        <f t="shared" si="0"/>
        <v>753.04189895999991</v>
      </c>
    </row>
    <row r="61" spans="1:5" x14ac:dyDescent="0.35">
      <c r="A61" s="1" t="s">
        <v>108</v>
      </c>
      <c r="B61" s="1" t="s">
        <v>109</v>
      </c>
      <c r="C61" s="4">
        <v>1643.6675</v>
      </c>
      <c r="D61" s="9">
        <v>0.04</v>
      </c>
      <c r="E61" s="11">
        <f t="shared" si="0"/>
        <v>1589.7552059999998</v>
      </c>
    </row>
  </sheetData>
  <sheetProtection sheet="1" objects="1" scenarios="1" autoFilter="0" pivotTables="0"/>
  <autoFilter ref="A1:E1" xr:uid="{B9C40B6D-CDE1-4616-972B-254A0020811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1A4EE-702B-412C-BCDB-8ED7E9BB4D8F}">
  <ds:schemaRefs>
    <ds:schemaRef ds:uri="776ea168-2c75-4ba4-aa24-0b1b2e9141ef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d5196e5-f307-45f3-a028-d9df692905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2639B9-EBA8-4154-BB0A-8AB67CFB9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C007C-E64F-4943-8E13-A0E5728CF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Veracoda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vmware</dc:creator>
  <cp:keywords/>
  <dc:description/>
  <cp:lastModifiedBy>Shanna Elsberry</cp:lastModifiedBy>
  <cp:revision/>
  <dcterms:created xsi:type="dcterms:W3CDTF">2016-09-01T18:51:30Z</dcterms:created>
  <dcterms:modified xsi:type="dcterms:W3CDTF">2026-07-02T18:27:08Z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