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1" documentId="8_{92358CD5-48E5-404D-A22A-81F6BEA905D3}" xr6:coauthVersionLast="47" xr6:coauthVersionMax="47" xr10:uidLastSave="{728A0DBD-81E9-4893-BD08-A1F23055D6DD}"/>
  <bookViews>
    <workbookView xWindow="-28920" yWindow="-1425" windowWidth="29040" windowHeight="15720" xr2:uid="{0F9F2655-2DEB-4958-B988-581986236FA6}"/>
  </bookViews>
  <sheets>
    <sheet name="BullWall" sheetId="1" r:id="rId1"/>
  </sheets>
  <externalReferences>
    <externalReference r:id="rId2"/>
  </externalReferences>
  <definedNames>
    <definedName name="_xlnm._FilterDatabase" localSheetId="0" hidden="1">BullWall!$A$1:$G$1</definedName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1" l="1"/>
  <c r="G171" i="1" s="1"/>
  <c r="E170" i="1"/>
  <c r="G170" i="1" s="1"/>
  <c r="E169" i="1"/>
  <c r="G169" i="1" s="1"/>
  <c r="G168" i="1"/>
  <c r="E168" i="1"/>
  <c r="G167" i="1"/>
  <c r="E167" i="1"/>
  <c r="E166" i="1"/>
  <c r="G166" i="1" s="1"/>
  <c r="G165" i="1"/>
  <c r="E165" i="1"/>
  <c r="E164" i="1"/>
  <c r="G164" i="1" s="1"/>
  <c r="E163" i="1"/>
  <c r="G163" i="1" s="1"/>
  <c r="E162" i="1"/>
  <c r="G162" i="1" s="1"/>
  <c r="E161" i="1"/>
  <c r="G161" i="1" s="1"/>
  <c r="E160" i="1"/>
  <c r="G160" i="1" s="1"/>
  <c r="G159" i="1"/>
  <c r="E159" i="1"/>
  <c r="G158" i="1"/>
  <c r="E158" i="1"/>
  <c r="G157" i="1"/>
  <c r="E157" i="1"/>
  <c r="E156" i="1"/>
  <c r="G156" i="1" s="1"/>
  <c r="G155" i="1"/>
  <c r="E155" i="1"/>
  <c r="E154" i="1"/>
  <c r="G154" i="1" s="1"/>
  <c r="E153" i="1"/>
  <c r="G153" i="1" s="1"/>
  <c r="G152" i="1"/>
  <c r="E152" i="1"/>
  <c r="E151" i="1"/>
  <c r="G151" i="1" s="1"/>
  <c r="E150" i="1"/>
  <c r="G150" i="1" s="1"/>
  <c r="G149" i="1"/>
  <c r="E149" i="1"/>
  <c r="G148" i="1"/>
  <c r="E148" i="1"/>
  <c r="G147" i="1"/>
  <c r="E147" i="1"/>
  <c r="E146" i="1"/>
  <c r="G146" i="1" s="1"/>
  <c r="G145" i="1"/>
  <c r="E145" i="1"/>
  <c r="E144" i="1"/>
  <c r="G144" i="1" s="1"/>
  <c r="E143" i="1"/>
  <c r="G143" i="1" s="1"/>
  <c r="E142" i="1"/>
  <c r="G142" i="1" s="1"/>
  <c r="E141" i="1"/>
  <c r="G141" i="1" s="1"/>
  <c r="E140" i="1"/>
  <c r="G140" i="1" s="1"/>
  <c r="G139" i="1"/>
  <c r="E139" i="1"/>
  <c r="G138" i="1"/>
  <c r="E138" i="1"/>
  <c r="G137" i="1"/>
  <c r="E137" i="1"/>
  <c r="E136" i="1"/>
  <c r="G136" i="1" s="1"/>
  <c r="G135" i="1"/>
  <c r="E135" i="1"/>
  <c r="E134" i="1"/>
  <c r="G134" i="1" s="1"/>
  <c r="E133" i="1"/>
  <c r="G133" i="1" s="1"/>
  <c r="E132" i="1"/>
  <c r="G132" i="1" s="1"/>
  <c r="E131" i="1"/>
  <c r="G131" i="1" s="1"/>
  <c r="E130" i="1"/>
  <c r="G130" i="1" s="1"/>
  <c r="G129" i="1"/>
  <c r="E129" i="1"/>
  <c r="G128" i="1"/>
  <c r="E128" i="1"/>
  <c r="G127" i="1"/>
  <c r="E127" i="1"/>
  <c r="E126" i="1"/>
  <c r="G126" i="1" s="1"/>
  <c r="G125" i="1"/>
  <c r="E125" i="1"/>
  <c r="E124" i="1"/>
  <c r="G124" i="1" s="1"/>
  <c r="E123" i="1"/>
  <c r="G123" i="1" s="1"/>
  <c r="E122" i="1"/>
  <c r="G122" i="1" s="1"/>
  <c r="E121" i="1"/>
  <c r="G121" i="1" s="1"/>
  <c r="E120" i="1"/>
  <c r="G120" i="1" s="1"/>
  <c r="G119" i="1"/>
  <c r="E119" i="1"/>
  <c r="G118" i="1"/>
  <c r="E118" i="1"/>
  <c r="G117" i="1"/>
  <c r="G116" i="1"/>
  <c r="G115" i="1"/>
  <c r="G114" i="1"/>
  <c r="G113" i="1"/>
  <c r="E113" i="1"/>
  <c r="E112" i="1"/>
  <c r="G112" i="1" s="1"/>
  <c r="E111" i="1"/>
  <c r="G111" i="1" s="1"/>
  <c r="E110" i="1"/>
  <c r="G110" i="1" s="1"/>
  <c r="E109" i="1"/>
  <c r="G109" i="1" s="1"/>
  <c r="E108" i="1"/>
  <c r="G108" i="1" s="1"/>
  <c r="G107" i="1"/>
  <c r="E107" i="1"/>
  <c r="G106" i="1"/>
  <c r="E106" i="1"/>
  <c r="G105" i="1"/>
  <c r="E105" i="1"/>
  <c r="E104" i="1"/>
  <c r="G104" i="1" s="1"/>
  <c r="G103" i="1"/>
  <c r="E103" i="1"/>
  <c r="E102" i="1"/>
  <c r="G102" i="1" s="1"/>
  <c r="E101" i="1"/>
  <c r="G101" i="1" s="1"/>
  <c r="E100" i="1"/>
  <c r="G100" i="1" s="1"/>
  <c r="E99" i="1"/>
  <c r="G99" i="1" s="1"/>
  <c r="E98" i="1"/>
  <c r="G98" i="1" s="1"/>
  <c r="G97" i="1"/>
  <c r="E97" i="1"/>
  <c r="G96" i="1"/>
  <c r="E96" i="1"/>
  <c r="G95" i="1"/>
  <c r="E95" i="1"/>
  <c r="E94" i="1"/>
  <c r="G94" i="1" s="1"/>
  <c r="G93" i="1"/>
  <c r="E93" i="1"/>
  <c r="E92" i="1"/>
  <c r="G92" i="1" s="1"/>
  <c r="E91" i="1"/>
  <c r="G91" i="1" s="1"/>
  <c r="E90" i="1"/>
  <c r="G90" i="1" s="1"/>
  <c r="E89" i="1"/>
  <c r="G89" i="1" s="1"/>
  <c r="E88" i="1"/>
  <c r="G88" i="1" s="1"/>
  <c r="G87" i="1"/>
  <c r="E87" i="1"/>
  <c r="G86" i="1"/>
  <c r="E86" i="1"/>
  <c r="G85" i="1"/>
  <c r="E85" i="1"/>
  <c r="E84" i="1"/>
  <c r="G84" i="1" s="1"/>
  <c r="G83" i="1"/>
  <c r="E83" i="1"/>
  <c r="E82" i="1"/>
  <c r="G82" i="1" s="1"/>
  <c r="E81" i="1"/>
  <c r="G81" i="1" s="1"/>
  <c r="E80" i="1"/>
  <c r="G80" i="1" s="1"/>
  <c r="E79" i="1"/>
  <c r="G79" i="1" s="1"/>
  <c r="E78" i="1"/>
  <c r="G78" i="1" s="1"/>
  <c r="G77" i="1"/>
  <c r="E77" i="1"/>
  <c r="G76" i="1"/>
  <c r="E76" i="1"/>
  <c r="G75" i="1"/>
  <c r="E75" i="1"/>
  <c r="E74" i="1"/>
  <c r="G74" i="1" s="1"/>
  <c r="G73" i="1"/>
  <c r="E73" i="1"/>
  <c r="E72" i="1"/>
  <c r="G72" i="1" s="1"/>
  <c r="E71" i="1"/>
  <c r="G71" i="1" s="1"/>
  <c r="E70" i="1"/>
  <c r="G70" i="1" s="1"/>
  <c r="E69" i="1"/>
  <c r="G69" i="1" s="1"/>
  <c r="E68" i="1"/>
  <c r="G68" i="1" s="1"/>
  <c r="G67" i="1"/>
  <c r="E67" i="1"/>
  <c r="G66" i="1"/>
  <c r="E66" i="1"/>
  <c r="G65" i="1"/>
  <c r="E65" i="1"/>
  <c r="E64" i="1"/>
  <c r="G64" i="1" s="1"/>
  <c r="G63" i="1"/>
  <c r="E63" i="1"/>
  <c r="E62" i="1"/>
  <c r="G62" i="1" s="1"/>
  <c r="E61" i="1"/>
  <c r="G61" i="1" s="1"/>
  <c r="E60" i="1"/>
  <c r="G60" i="1" s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<sst xmlns="http://schemas.openxmlformats.org/spreadsheetml/2006/main" count="687" uniqueCount="347">
  <si>
    <t>Brand</t>
  </si>
  <si>
    <t>License Type</t>
  </si>
  <si>
    <t>Part Number</t>
  </si>
  <si>
    <t>Description</t>
  </si>
  <si>
    <t>List Price Per User Period</t>
  </si>
  <si>
    <t>DIR Discount</t>
  </si>
  <si>
    <t>DIR Price including DIR fee</t>
  </si>
  <si>
    <t>BullWall</t>
  </si>
  <si>
    <t>Ransomware Containment (RC)</t>
  </si>
  <si>
    <t>BWRC-100-157-1Y</t>
  </si>
  <si>
    <t>1-Year License - RansomCare (RC) - 100-157 Users</t>
  </si>
  <si>
    <t>BWRC-100-157-3Y</t>
  </si>
  <si>
    <t>3-Year License - RansomCare (RC) - 100-157 Users</t>
  </si>
  <si>
    <t>BWRC-100-157-5Y</t>
  </si>
  <si>
    <t>5-Year License - RansomCare (RC) - 100-157 Users</t>
  </si>
  <si>
    <t>BWRC-158-234-1Y</t>
  </si>
  <si>
    <t>1-Year License - RansomCare (RC) - 158-234 Users</t>
  </si>
  <si>
    <t>BWRC-158-234-3Y</t>
  </si>
  <si>
    <t>3-Year License - RansomCare (RC) - 158-234 Users</t>
  </si>
  <si>
    <t>BWRC-158-234-5Y</t>
  </si>
  <si>
    <t>5-Year License - RansomCare (RC) - 158-234 Users</t>
  </si>
  <si>
    <t>BWRC-234-322-1Y</t>
  </si>
  <si>
    <t>1-Year License - RansomCare (RC) - 235-322 Users</t>
  </si>
  <si>
    <t>BWRC-234-322-3Y</t>
  </si>
  <si>
    <t>3-Year License - RansomCare (RC) - 235-322 Users</t>
  </si>
  <si>
    <t>BWRC-234-322-5Y</t>
  </si>
  <si>
    <t>5-Year License - RansomCare (RC) - 235-322 Users</t>
  </si>
  <si>
    <t>BWRC-322-456-1Y</t>
  </si>
  <si>
    <t>1-Year License - RansomCare (RC) - 323-456 Users</t>
  </si>
  <si>
    <t>BWRC-322-456-3Y</t>
  </si>
  <si>
    <t>3-Year License - RansomCare (RC) - 323-456 Users</t>
  </si>
  <si>
    <t>BWRC-322-456-5Y</t>
  </si>
  <si>
    <t>5-Year License - RansomCare (RC) - 323-456 Users</t>
  </si>
  <si>
    <t>BWRC-456-620-1Y</t>
  </si>
  <si>
    <t>1-Year License - RansomCare (RC) - 457-620 Users</t>
  </si>
  <si>
    <t>BWRC-456-620-3Y</t>
  </si>
  <si>
    <t>3-Year License - RansomCare (RC) - 457-620 Users</t>
  </si>
  <si>
    <t>BWRC-456-620-5Y</t>
  </si>
  <si>
    <t>5-Year License - RansomCare (RC) - 457-620 Users</t>
  </si>
  <si>
    <t>BWRC-620-850-1Y</t>
  </si>
  <si>
    <t>1-Year License - RansomCare (RC) - 621-850 Users</t>
  </si>
  <si>
    <t>BWRC-620-850-3Y</t>
  </si>
  <si>
    <t>3-Year License - RansomCare (RC) - 621-850 Users</t>
  </si>
  <si>
    <t>BWRC-620-850-5Y</t>
  </si>
  <si>
    <t>5-Year License - RansomCare (RC) - 621-850 Users</t>
  </si>
  <si>
    <t>BWRC-850-1167-1Y</t>
  </si>
  <si>
    <t>1-Year License - RansomCare (RC) - 851-1167 Users</t>
  </si>
  <si>
    <t>BWRC-850-1167-3Y</t>
  </si>
  <si>
    <t>3-Year License - RansomCare (RC) - 851-1167 Users</t>
  </si>
  <si>
    <t>BWRC-850-1167-5Y</t>
  </si>
  <si>
    <t>5-Year License - RansomCare (RC) - 851-1167 Users</t>
  </si>
  <si>
    <t>BWRC-1167-1570-1Y</t>
  </si>
  <si>
    <t>1-Year License - RansomCare (RC) - 1168-1570 Users</t>
  </si>
  <si>
    <t>BWRC-1167-1570-3Y</t>
  </si>
  <si>
    <t>3-Year License - RansomCare (RC) - 1168-1570 Users</t>
  </si>
  <si>
    <t>BWRC-1167-1570-5Y</t>
  </si>
  <si>
    <t>5-Year License - RansomCare (RC) - 1168-1570 Users</t>
  </si>
  <si>
    <t>BWRC-1570-2187-1Y</t>
  </si>
  <si>
    <t>1-Year License - RansomCare (RC) - 1571-2187 Users</t>
  </si>
  <si>
    <t>BWRC-1570-2187-3Y</t>
  </si>
  <si>
    <t>3-Year License - RansomCare (RC) - 1571-2187 Users</t>
  </si>
  <si>
    <t>BWRC-1570-2187-5Y</t>
  </si>
  <si>
    <t>5-Year License - RansomCare (RC) - 1571-2187 Users</t>
  </si>
  <si>
    <t>BWRC-2187-2907-1Y</t>
  </si>
  <si>
    <t>1-Year License - RansomCare (RC) - 2188-2907 Users</t>
  </si>
  <si>
    <t>BWRC-2187-2907-3Y</t>
  </si>
  <si>
    <t>3-Year License - RansomCare (RC) - 2188-2907 Users</t>
  </si>
  <si>
    <t>BWRC-2187-2907-5Y</t>
  </si>
  <si>
    <t>5-Year License - RansomCare (RC) - 2188-2907 Users</t>
  </si>
  <si>
    <t>BWRC-2907-4119-1Y</t>
  </si>
  <si>
    <t>1-Year License - RansomCare (RC) - 2908-4119 Users</t>
  </si>
  <si>
    <t>BWRC-2907-4119-3Y</t>
  </si>
  <si>
    <t>3-Year License - RansomCare (RC) - 2908-4119 Users</t>
  </si>
  <si>
    <t>BWRC-2907-4119-5Y</t>
  </si>
  <si>
    <t>5-Year License - RansomCare (RC) - 2908-4119 Users</t>
  </si>
  <si>
    <t>BWRC-4119-5447-1Y</t>
  </si>
  <si>
    <t>1-Year License - RansomCare (RC) - 4120-5447 Users</t>
  </si>
  <si>
    <t>BWRC-4119-5447-3Y</t>
  </si>
  <si>
    <t>3-Year License - RansomCare (RC) - 4120-5447 Users</t>
  </si>
  <si>
    <t>BWRC-4119-5447-5Y</t>
  </si>
  <si>
    <t>5-Year License - RansomCare (RC) - 4120-5447 Users</t>
  </si>
  <si>
    <t>BWRC-5447-7673-1Y</t>
  </si>
  <si>
    <t>1-Year License - RansomCare (RC) - 5448-7673 Users</t>
  </si>
  <si>
    <t>BWRC-5447-7673-3Y</t>
  </si>
  <si>
    <t>3-Year License - RansomCare (RC) - 5448-7673 Users</t>
  </si>
  <si>
    <t>BWRC-5447-7673-5Y</t>
  </si>
  <si>
    <t>5-Year License - RansomCare (RC) - 5448-7673 Users</t>
  </si>
  <si>
    <t>BWRC-7673-10376-1Y</t>
  </si>
  <si>
    <t>1-Year License - RansomCare (RC) - 7674-10376 Users</t>
  </si>
  <si>
    <t>BWRC-7673-10376-3Y</t>
  </si>
  <si>
    <t>3-Year License - RansomCare (RC) - 7674-10376 Users</t>
  </si>
  <si>
    <t>BWRC-7673-10376-5Y</t>
  </si>
  <si>
    <t>5-Year License - RansomCare (RC) - 7674-10376 Users</t>
  </si>
  <si>
    <t>BWRC-10376-14612-1Y</t>
  </si>
  <si>
    <t>1-Year License - RansomCare (RC) - 10377-14612 Users</t>
  </si>
  <si>
    <t>BWRC-10376-14612-3Y</t>
  </si>
  <si>
    <t>3-Year License - RansomCare (RC) - 10377-14612 Users</t>
  </si>
  <si>
    <t>BWRC-10376-14612-5Y</t>
  </si>
  <si>
    <t>5-Year License - RansomCare (RC) - 10377-14612 Users</t>
  </si>
  <si>
    <t>BWRC-14612-20184-1Y</t>
  </si>
  <si>
    <t>1-Year License - RansomCare (RC) - 14613-20184 Users</t>
  </si>
  <si>
    <t>BWRC-14612-20184-3Y</t>
  </si>
  <si>
    <t>3-Year License - RansomCare (RC) - 14613-20184 Users</t>
  </si>
  <si>
    <t>BWRC-14612-20184-5Y</t>
  </si>
  <si>
    <t>5-Year License - RansomCare (RC) - 14613-20184 Users</t>
  </si>
  <si>
    <t>BWRC-20184-28665-1Y</t>
  </si>
  <si>
    <t>1-Year License - RansomCare (RC) - 20185-28665 Users</t>
  </si>
  <si>
    <t>BWRC-20184-28665-3Y</t>
  </si>
  <si>
    <t>3-Year License - RansomCare (RC) - 20185-28665 Users</t>
  </si>
  <si>
    <t>BWRC-20184-28665-5Y</t>
  </si>
  <si>
    <t>5-Year License - RansomCare (RC) - 20185-28665 Users</t>
  </si>
  <si>
    <t>BWRC-28665-40294-1Y</t>
  </si>
  <si>
    <t>1-Year License - RansomCare (RC) - 28666-40294 Users</t>
  </si>
  <si>
    <t>BWRC-28665-40294-3Y</t>
  </si>
  <si>
    <t>3-Year License - RansomCare (RC) - 28666-40294 Users</t>
  </si>
  <si>
    <t>BWRC-28665-40294-5Y</t>
  </si>
  <si>
    <t>5-Year License - RansomCare (RC) - 28666-40294 Users</t>
  </si>
  <si>
    <t>BWRC-PS-100-500</t>
  </si>
  <si>
    <t>Implementation to 100-500 user organisation</t>
  </si>
  <si>
    <t>BWRC-500-2000</t>
  </si>
  <si>
    <t>Implementation to 501-2,000 user organisation</t>
  </si>
  <si>
    <t>BWRC-PS-2001-5000</t>
  </si>
  <si>
    <t>Implementation to 2,001-5,000 user organisation</t>
  </si>
  <si>
    <t>BWRC-PS-5000</t>
  </si>
  <si>
    <t>Implementation to +5,001 user organisation</t>
  </si>
  <si>
    <t>(RC) + ServerInstructionProtection</t>
  </si>
  <si>
    <t>BWRCSIP-100-157-1Y</t>
  </si>
  <si>
    <t>1-Year License - RansomCare (RC) +Server Intrustion Protection (SIP) - 100-157 Users</t>
  </si>
  <si>
    <t>BWRCSIP-100-157-3Y</t>
  </si>
  <si>
    <t>3-Year License - RansomCare (RC) +Server Intrustion Protection (SIP)  - 100-157 Users</t>
  </si>
  <si>
    <t>BWRCSIP-100-157-5Y</t>
  </si>
  <si>
    <t>5-Year License - RansomCare (RC) +Server Intrustion Protection (SIP) - 100-157 Users</t>
  </si>
  <si>
    <t>BWRCSIP-158-234-1Y</t>
  </si>
  <si>
    <t>1-Year License - RansomCare (RC) +Server Intrustion Protection (SIP) - 158-234 Users</t>
  </si>
  <si>
    <t>BWRCSIP-158-234-3Y</t>
  </si>
  <si>
    <t>3-Year License - RansomCare (RC) +Server Intrustion Protection (SIP)  - 158-234 Users</t>
  </si>
  <si>
    <t>BWRCSIP-158-234-5Y</t>
  </si>
  <si>
    <t>5-Year License - RansomCare (RC) +Server Intrustion Protection (SIP) - 158-234 Users</t>
  </si>
  <si>
    <t>BWRCSIP-234-322-1Y</t>
  </si>
  <si>
    <t>1-Year License - RansomCare (RC) +Server Intrustion Protection (SIP) - 235-322 Users</t>
  </si>
  <si>
    <t>BWRCSIP-234-322-3Y</t>
  </si>
  <si>
    <t>3-Year License - RansomCare (RC) +Server Intrustion Protection (SIP) - 235-322 Users</t>
  </si>
  <si>
    <t>BWRCSIP-234-322-5Y</t>
  </si>
  <si>
    <t>5-Year License - RansomCare (RC) +Server Intrustion Protection (SIP) - 235-322 Users</t>
  </si>
  <si>
    <t>BWRCSIP-322-456-1Y</t>
  </si>
  <si>
    <t>1-Year License - RansomCare (RC) +Server Intrustion Protection (SIP) - 323-456 Users</t>
  </si>
  <si>
    <t>BWRCSIP-322-456-3Y</t>
  </si>
  <si>
    <t>3-Year License - RansomCare (RC) +Server Intrustion Protection (SIP) - 323-456 Users</t>
  </si>
  <si>
    <t>BWRCSIP-322-456-5Y</t>
  </si>
  <si>
    <t>5-Year License - RansomCare (RC) +Server Intrustion Protection (SIP) - 323-456 Users</t>
  </si>
  <si>
    <t>BWRCSIP-456-620-1Y</t>
  </si>
  <si>
    <t>1-Year License - RansomCare (RC) +Server Intrustion Protection (SIP) - 457-620 Users</t>
  </si>
  <si>
    <t>BWRCSIP-456-620-3Y</t>
  </si>
  <si>
    <t>3-Year License - RansomCare (RC) +Server Intrustion Protection (SIP) - 457-620 Users</t>
  </si>
  <si>
    <t>BWRCSIP-456-620-5Y</t>
  </si>
  <si>
    <t>5-Year License - RansomCare (RC) +Server Intrustion Protection (SIP) - 457-620 Users</t>
  </si>
  <si>
    <t>BWRCSIP-620-850-1Y</t>
  </si>
  <si>
    <t>1-Year License - RansomCare (RC) +Server Intrustion Protection (SIP) - 621-850 Users</t>
  </si>
  <si>
    <t>BWRCSIP-620-850-3Y</t>
  </si>
  <si>
    <t>3-Year License - RansomCare (RC) +Server Intrustion Protection (SIP) - 621-850 Users</t>
  </si>
  <si>
    <t>BWRCSIP-620-850-5Y</t>
  </si>
  <si>
    <t>5-Year License - RansomCare (RC) +Server Intrustion Protection (SIP) - 621-850 Users</t>
  </si>
  <si>
    <t>BWRCSIP-850-1167-1Y</t>
  </si>
  <si>
    <t>1-Year License - RansomCare (RC) +Server Intrustion Protection (SIP) - 851-1167 Users</t>
  </si>
  <si>
    <t>BWRCSIP-850-1167-3Y</t>
  </si>
  <si>
    <t>3-Year License - RansomCare (RC) +Server Intrustion Protection (SIP) - 851-1167 Users</t>
  </si>
  <si>
    <t>BWRCSIP-850-1167-5Y</t>
  </si>
  <si>
    <t>5-Year License - RansomCare (RC) +Server Intrustion Protection (SIP) - 851-1167 Users</t>
  </si>
  <si>
    <t>BWRCSIP-1167-1570-1Y</t>
  </si>
  <si>
    <t>1-Year License - RansomCare (RC) +Server Intrustion Protection (SIP) - 1168-1570 Users</t>
  </si>
  <si>
    <t>BWRCSIP-1167-1570-3Y</t>
  </si>
  <si>
    <t>3-Year License - RansomCare (RC) +Server Intrustion Protection (SIP) - 1168-1570 Users</t>
  </si>
  <si>
    <t>BWRCSIP-1167-1570-5Y</t>
  </si>
  <si>
    <t>5-Year License - RansomCare (RC) +Server Intrustion Protection (SIP) - 1168-1570 Users</t>
  </si>
  <si>
    <t>BWRCSIP-1570-2187-1Y</t>
  </si>
  <si>
    <t>1-Year License - RansomCare (RC) +Server Intrustion Protection (SIP) - 1571-2187 Users</t>
  </si>
  <si>
    <t>BWRCSIP-1570-2187-3Y</t>
  </si>
  <si>
    <t>3-Year License - RansomCare (RC) +Server Intrustion Protection (SIP) - 1571-2187 Users</t>
  </si>
  <si>
    <t>BWRCSIP-1570-2187-5Y</t>
  </si>
  <si>
    <t>5-Year License - RansomCare (RC) +Server Intrustion Protection (SIP) - 1571-2187 Users</t>
  </si>
  <si>
    <t>BWRCSIP-2187-2907-1Y</t>
  </si>
  <si>
    <t>1-Year License - RansomCare (RC) +Server Intrustion Protection (SIP) - 2188-2907 Users</t>
  </si>
  <si>
    <t>BWRCSIP-2187-2907-3Y</t>
  </si>
  <si>
    <t>3-Year License - RansomCare (RC) +Server Intrustion Protection (SIP) - 2188-2907 Users</t>
  </si>
  <si>
    <t>BWRCSIP-2187-2907-5Y</t>
  </si>
  <si>
    <t>5-Year License - RansomCare (RC) +Server Intrustion Protection (SIP) - 2188-2907 Users</t>
  </si>
  <si>
    <t>BWRCSIP-2907-4119-1Y</t>
  </si>
  <si>
    <t>1-Year License - RansomCare (RC) +Server Intrustion Protection (SIP) - 2908-4119 Users</t>
  </si>
  <si>
    <t>BWRCSIP-2907-4119-3Y</t>
  </si>
  <si>
    <t>3-Year License - RansomCare (RC) +Server Intrustion Protection (SIP) - 2908-4119 Users</t>
  </si>
  <si>
    <t>BWRCSIP-2907-4119-5Y</t>
  </si>
  <si>
    <t>5-Year License - RansomCare (RC) +Server Intrustion Protection (SIP) - 2908-4119 Users</t>
  </si>
  <si>
    <t>BWRCSIP-4119-5447-1Y</t>
  </si>
  <si>
    <t>1-Year License - RansomCare (RC) +Server Intrustion Protection (SIP) - 4120-5447 Users</t>
  </si>
  <si>
    <t>BWRCSIP-4119-5447-3Y</t>
  </si>
  <si>
    <t>3-Year License - RansomCare (RC) +Server Intrustion Protection (SIP) - 4120-5447 Users</t>
  </si>
  <si>
    <t>BWRCSIP-4119-5447-5Y</t>
  </si>
  <si>
    <t>5-Year License - RansomCare (RC) +Server Intrustion Protection (SIP) - 4120-5447 Users</t>
  </si>
  <si>
    <t>BWRCSIP-5447-7673-1Y</t>
  </si>
  <si>
    <t>1-Year License - RansomCare (RC) +Server Intrustion Protection (SIP) - 5448-7673 Users</t>
  </si>
  <si>
    <t>BWRCSIP-5447-7673-3Y</t>
  </si>
  <si>
    <t>3-Year License - RansomCare (RC) +Server Intrustion Protection (SIP) - 5448-7673 Users</t>
  </si>
  <si>
    <t>BWRCSIP-5447-7673-5Y</t>
  </si>
  <si>
    <t>5-Year License - RansomCare (RC) +Server Intrustion Protection (SIP) - 5448-7673 Users</t>
  </si>
  <si>
    <t>BWRCSIP-7673-10376-1Y</t>
  </si>
  <si>
    <t>1-Year License - RansomCare (RC) +Server Intrustion Protection (SIP) - 7674-10376 Users</t>
  </si>
  <si>
    <t>BWRCSIP-7673-10376-3Y</t>
  </si>
  <si>
    <t>3-Year License - RansomCare (RC) +Server Intrustion Protection (SIP) - 7674-10376 Users</t>
  </si>
  <si>
    <t>BWRCSIP-7673-10376-5Y</t>
  </si>
  <si>
    <t>5-Year License - RansomCare (RC) +Server Intrustion Protection (SIP) - 7674-10376 Users</t>
  </si>
  <si>
    <t>BWRCSIP-10376-14612-1Y</t>
  </si>
  <si>
    <t>1-Year License - RansomCare (RC) +Server Intrustion Protection (SIP) - 10377-14612 Users</t>
  </si>
  <si>
    <t>BWRCSIP-10376-14612-3Y</t>
  </si>
  <si>
    <t>3-Year License - RansomCare (RC) +Server Intrustion Protection (SIP) - 10377-14612 Users</t>
  </si>
  <si>
    <t>BWRCSIP-10376-14612-5Y</t>
  </si>
  <si>
    <t>5-Year License - RansomCare (RC) +Server Intrustion Protection (SIP) - 10377-14612 Users</t>
  </si>
  <si>
    <t>BWRCSIP-14612-20184-1Y</t>
  </si>
  <si>
    <t>1-Year License - RansomCare (RC) +Server Intrustion Protection (SIP) - 14613-20184 Users</t>
  </si>
  <si>
    <t>BWRCSIP-14612-20184-3Y</t>
  </si>
  <si>
    <t>3-Year License - RansomCare (RC) +Server Intrustion Protection (SIP)  - 14613-20184 Users</t>
  </si>
  <si>
    <t>BWRCSIP-14612-20184-5Y</t>
  </si>
  <si>
    <t>5-Year License - RansomCare (RC) +Server Intrustion Protection (SIP) - 14613-20184 Users</t>
  </si>
  <si>
    <t>BWRCSIP-20184-28665-1Y</t>
  </si>
  <si>
    <t>1-Year License - RansomCare (RC) +Server Intrustion Protection (SIP) - 20185-28665 Users</t>
  </si>
  <si>
    <t>BWRCSIP-20184-28665-3Y</t>
  </si>
  <si>
    <t>3-Year License - RansomCare (RC) +Server Intrustion Protection (SIP) - 20185-28665 Users</t>
  </si>
  <si>
    <t>BWRCSIP-20184-28665-5Y</t>
  </si>
  <si>
    <t>5-Year License - RansomCare (RC) +Server Intrustion Protection (SIP) - 20185-28665 Users</t>
  </si>
  <si>
    <t>BWRCSIP-28665-40294-1Y</t>
  </si>
  <si>
    <t>1-Year License - RansomCare (RC) +Server Intrustion Protection (SIP) - 28666-40294 Users</t>
  </si>
  <si>
    <t>BWRCSIP-28665-40294-3Y</t>
  </si>
  <si>
    <t>3-Year License - RansomCare (RC) +Server Intrustion Protection (SIP) - 28666-40294 Users</t>
  </si>
  <si>
    <t>BWRCSIP-28665-40294-5Y</t>
  </si>
  <si>
    <t>5-Year License - RansomCare (RC) +Server Intrustion Protection (SIP) - 28666-40294 Users</t>
  </si>
  <si>
    <t>BWRCSIP-PS-100-500</t>
  </si>
  <si>
    <t>BWRCSIP-500-2000</t>
  </si>
  <si>
    <t>BWRCSIP-PS-2001-5000</t>
  </si>
  <si>
    <t>BWRCSIP-PS-5000</t>
  </si>
  <si>
    <t>Virtual Server Protection</t>
  </si>
  <si>
    <t>BWRCVSP-100-157-1Y</t>
  </si>
  <si>
    <t>1-Year License - Virtual Server Protection (VSP)- 100-157 Users</t>
  </si>
  <si>
    <t>BWRCVSP-100-157-3Y</t>
  </si>
  <si>
    <t>3-Year License - Virtual Server Protection (VSP)- 100-157 Users</t>
  </si>
  <si>
    <t>BWRCVSP-100-157-5Y</t>
  </si>
  <si>
    <t>5-Year License - Virtual Server Protection (VSP)- 100-157 Users</t>
  </si>
  <si>
    <t>BWRCVSP-158-234-1Y</t>
  </si>
  <si>
    <t>1-Year License - Virtual Server Protection (VSP)- 158-234 Users</t>
  </si>
  <si>
    <t>BWRCVSP-158-234-3Y</t>
  </si>
  <si>
    <t>3-Year License - Virtual Server Protection (VSP)- 158-234 Users</t>
  </si>
  <si>
    <t>BWRCVSP-158-234-5Y</t>
  </si>
  <si>
    <t>5-Year License - Virtual Server Protection (VSP)- 158-234 Users</t>
  </si>
  <si>
    <t>BWRCVSP-234-322-1Y</t>
  </si>
  <si>
    <t>1-Year License - Virtual Server Protection (VSP)- 235-322 Users</t>
  </si>
  <si>
    <t>BWRCVSP-234-322-3Y</t>
  </si>
  <si>
    <t>3-Year License - Virtual Server Protection (VSP)- 235-322 Users</t>
  </si>
  <si>
    <t>BWRCVSP-234-322-5Y</t>
  </si>
  <si>
    <t>5-Year License - Virtual Server Protection (VSP)- 235-322 Users</t>
  </si>
  <si>
    <t>BWRCVSP-322-456-1Y</t>
  </si>
  <si>
    <t>1-Year License - Virtual Server Protection (VSP)- 323-456 Users</t>
  </si>
  <si>
    <t>BWRCVSP-322-456-3Y</t>
  </si>
  <si>
    <t>3-Year License - Virtual Server Protection (VSP)- 323-456 Users</t>
  </si>
  <si>
    <t>BWRCVSP-322-456-5Y</t>
  </si>
  <si>
    <t>5-Year License - Virtual Server Protection (VSP)- 323-456 Users</t>
  </si>
  <si>
    <t>BWRCVSP-456-620-1Y</t>
  </si>
  <si>
    <t>1-Year License - Virtual Server Protection (VSP)- 457-620 Users</t>
  </si>
  <si>
    <t>BWRCVSP-456-620-3Y</t>
  </si>
  <si>
    <t>3-Year License - Virtual Server Protection (VSP)- 457-620 Users</t>
  </si>
  <si>
    <t>BWRCVSP-456-620-5Y</t>
  </si>
  <si>
    <t>5-Year License - Virtual Server Protection (VSP)- 457-620 Users</t>
  </si>
  <si>
    <t>BWRCVSP-620-850-1Y</t>
  </si>
  <si>
    <t>1-Year License - Virtual Server Protection (VSP)- 621-850 Users</t>
  </si>
  <si>
    <t>BWRCVSP-620-850-3Y</t>
  </si>
  <si>
    <t>3-Year License - Virtual Server Protection (VSP)- 621-850 Users</t>
  </si>
  <si>
    <t>BWRCVSP-620-850-5Y</t>
  </si>
  <si>
    <t>5-Year License - Virtual Server Protection (VSP)- 621-850 Users</t>
  </si>
  <si>
    <t>BWRCVSP-850-1167-1Y</t>
  </si>
  <si>
    <t>1-Year License - Virtual Server Protection (VSP)- 851-1167 Users</t>
  </si>
  <si>
    <t>BWRCVSP-850-1167-3Y</t>
  </si>
  <si>
    <t>3-Year License - Virtual Server Protection (VSP)- 851-1167 Users</t>
  </si>
  <si>
    <t>BWRCVSP-850-1167-5Y</t>
  </si>
  <si>
    <t>5-Year License - Virtual Server Protection (VSP)- 851-1167 Users</t>
  </si>
  <si>
    <t>BWRCVSP-1167-1570-1Y</t>
  </si>
  <si>
    <t>1-Year License - Virtual Server Protection (VSP)- 1168-1570 Users</t>
  </si>
  <si>
    <t>BWRCVSP-1167-1570-3Y</t>
  </si>
  <si>
    <t>3-Year License - Virtual Server Protection (VSP)- 1168-1570 Users</t>
  </si>
  <si>
    <t>BWRCVSP-1167-1570-5Y</t>
  </si>
  <si>
    <t>5-Year License - Virtual Server Protection (VSP)- 1168-1570 Users</t>
  </si>
  <si>
    <t>BWRCVSP-1570-2187-1Y</t>
  </si>
  <si>
    <t>1-Year License - Virtual Server Protection (VSP)- 1571-2187 Users</t>
  </si>
  <si>
    <t>BWRCVSP-1570-2187-3Y</t>
  </si>
  <si>
    <t>3-Year License - Virtual Server Protection (VSP)- 1571-2187 Users</t>
  </si>
  <si>
    <t>BWRCVSP-1570-2187-5Y</t>
  </si>
  <si>
    <t>5-Year License - Virtual Server Protection (VSP)- 1571-2187 Users</t>
  </si>
  <si>
    <t>BWRCVSP-2187-2907-1Y</t>
  </si>
  <si>
    <t>1-Year License - Virtual Server Protection (VSP)- 2188-2907 Users</t>
  </si>
  <si>
    <t>BWRCVSP-2187-2907-3Y</t>
  </si>
  <si>
    <t>3-Year License - Virtual Server Protection (VSP)- 2188-2907 Users</t>
  </si>
  <si>
    <t>BWRCVSP-2187-2907-5Y</t>
  </si>
  <si>
    <t>5-Year License - Virtual Server Protection (VSP)- 2188-2907 Users</t>
  </si>
  <si>
    <t>BWRCVSP-2907-4119-1Y</t>
  </si>
  <si>
    <t>1-Year License - Virtual Server Protection (VSP)- 2908-4119 Users</t>
  </si>
  <si>
    <t>BWRCVSP-2907-4119-3Y</t>
  </si>
  <si>
    <t>3-Year License - Virtual Server Protection (VSP)- 2908-4119 Users</t>
  </si>
  <si>
    <t>BWRCVSP-2907-4119-5Y</t>
  </si>
  <si>
    <t>5-Year License - Virtual Server Protection (VSP)- 2908-4119 Users</t>
  </si>
  <si>
    <t>BWRCVSP-4119-5447-1Y</t>
  </si>
  <si>
    <t>1-Year License - Virtual Server Protection (VSP)- 4120-5447 Users</t>
  </si>
  <si>
    <t>BWRCVSP-4119-5447-3Y</t>
  </si>
  <si>
    <t>3-Year License - Virtual Server Protection (VSP)- 4120-5447 Users</t>
  </si>
  <si>
    <t>BWRCVSP-4119-5447-5Y</t>
  </si>
  <si>
    <t>5-Year License - Virtual Server Protection (VSP)- 4120-5447 Users</t>
  </si>
  <si>
    <t>BWRCVSP-5447-7673-1Y</t>
  </si>
  <si>
    <t>1-Year License - Virtual Server Protection (VSP)- 5448-7673 Users</t>
  </si>
  <si>
    <t>BWRCVSP-5447-7673-3Y</t>
  </si>
  <si>
    <t>3-Year License - Virtual Server Protection (VSP)- 5448-7673 Users</t>
  </si>
  <si>
    <t>BWRCVSP-5447-7673-5Y</t>
  </si>
  <si>
    <t>5-Year License - Virtual Server Protection (VSP)- 5448-7673 Users</t>
  </si>
  <si>
    <t>BWRCVSP-7673-10376-1Y</t>
  </si>
  <si>
    <t>1-Year License - Virtual Server Protection (VSP)- 7674-10376 Users</t>
  </si>
  <si>
    <t>BWRCVSP-7673-10376-3Y</t>
  </si>
  <si>
    <t>3-Year License - Virtual Server Protection (VSP)- 7674-10376 Users</t>
  </si>
  <si>
    <t>BWRCVSP-7673-10376-5Y</t>
  </si>
  <si>
    <t>5-Year License - Virtual Server Protection (VSP)- 7674-10376 Users</t>
  </si>
  <si>
    <t>BWRCVSP-10376-14612-1Y</t>
  </si>
  <si>
    <t>1-Year License - Virtual Server Protection (VSP)- 10377-14612 Users</t>
  </si>
  <si>
    <t>BWRCVSP-10376-14612-3Y</t>
  </si>
  <si>
    <t>3-Year License - Virtual Server Protection (VSP)- 10377-14612 Users</t>
  </si>
  <si>
    <t>BWRCVSP-10376-14612-5Y</t>
  </si>
  <si>
    <t>5-Year License - Virtual Server Protection (VSP)- 10377-14612 Users</t>
  </si>
  <si>
    <t>BWRCVSP-14612-20184-1Y</t>
  </si>
  <si>
    <t>1-Year License - Virtual Server Protection (VSP)- 14613-20184 Users</t>
  </si>
  <si>
    <t>BWRCVSP-14612-20184-3Y</t>
  </si>
  <si>
    <t>3-Year License - Virtual Server Protection (VSP)- 14613-20184 Users</t>
  </si>
  <si>
    <t>BWRCVSP-14612-20184-5Y</t>
  </si>
  <si>
    <t>5-Year License - Virtual Server Protection (VSP)- 14613-20184 Users</t>
  </si>
  <si>
    <t>BWRCVSP-20184-28665-1Y</t>
  </si>
  <si>
    <t>1-Year License - Virtual Server Protection (VSP)- 20185-28665 Users</t>
  </si>
  <si>
    <t>BWRCVSP-20184-28665-3Y</t>
  </si>
  <si>
    <t>3-Year License - Virtual Server Protection (VSP)- 20185-28665 Users</t>
  </si>
  <si>
    <t>BWRCVSP-20184-28665-5Y</t>
  </si>
  <si>
    <t>5-Year License - Virtual Server Protection (VSP)- 20185-28665 Users</t>
  </si>
  <si>
    <t>BWRCVSP-28665-40294-1Y</t>
  </si>
  <si>
    <t>1-Year License - Virtual Server Protection (VSP)- 28666-40294 Users</t>
  </si>
  <si>
    <t>BWRCVSP-28665-40294-3Y</t>
  </si>
  <si>
    <t>3-Year License - Virtual Server Protection (VSP)- 28666-40294 Users</t>
  </si>
  <si>
    <t>BWRCVSP-28665-40294-5Y</t>
  </si>
  <si>
    <t>5-Year License - Virtual Server Protection (VSP)- 28666-40294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</si>
</sst>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4" fontId="3" fillId="0" borderId="0" xfId="1" applyFont="1"/>
    <xf numFmtId="9" fontId="3" fillId="0" borderId="0" xfId="2" applyFont="1" applyAlignment="1">
      <alignment horizontal="center"/>
    </xf>
    <xf numFmtId="44" fontId="3" fillId="0" borderId="0" xfId="1" applyFont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Smarsh/Smarsh_SKU_List_7.30.2025.xlsx" TargetMode="External"/><Relationship Id="rId2" Type="http://schemas.openxmlformats.org/officeDocument/2006/relationships/externalLinkPath" Target="https://shiandms.sharepoint.com/teams/DIRAddingVendors/Shared%20Documents/DIR%20Contracts/SHI%20DIR-%205241%20COTS/Brands/Smarsh/Smarsh_SKU_List_7.30.2025.xlsx" TargetMode="External"/><Relationship Id="rId1" Type="http://schemas.openxmlformats.org/officeDocument/2006/relationships/externalLinkPath" Target="/teams/DIRAddingVendors/Shared%20Documents/DIR%20Contracts/SHI%20DIR-%205241%20COTS/Brands/Smarsh/Smarsh_SKU_List_7.3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7D07-1413-4915-93BC-F5F5E6EA0C5E}">
  <dimension ref="A1:G171"/>
  <sheetViews>
    <sheetView tabSelected="1" workbookViewId="0">
      <pane ySplit="1" topLeftCell="A2" activePane="bottomLeft" state="frozen"/>
      <selection pane="bottomLeft" activeCell="C27" sqref="C27"/>
    </sheetView>
  </sheetViews>
  <sheetFormatPr defaultRowHeight="12.5" x14ac:dyDescent="0.25"/>
  <cols>
    <col min="1" max="1" width="8.7265625" style="1"/>
    <col min="2" max="2" width="40.453125" style="1" customWidth="1"/>
    <col min="3" max="3" width="28.26953125" style="1" customWidth="1"/>
    <col min="4" max="4" width="26.90625" style="2" customWidth="1"/>
    <col min="5" max="5" width="21.54296875" style="3" bestFit="1" customWidth="1"/>
    <col min="6" max="6" width="17.26953125" style="4" customWidth="1"/>
    <col min="7" max="7" width="15.453125" style="5" customWidth="1"/>
    <col min="8" max="8" width="15.453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2" t="s">
        <v>10</v>
      </c>
      <c r="E2" s="3">
        <v>86.69</v>
      </c>
      <c r="F2" s="4">
        <v>0.02</v>
      </c>
      <c r="G2" s="5">
        <f>(E2*0.98)+((E2*0.98)*0.0075)</f>
        <v>85.593371499999989</v>
      </c>
    </row>
    <row r="3" spans="1:7" x14ac:dyDescent="0.25">
      <c r="A3" s="1" t="s">
        <v>7</v>
      </c>
      <c r="B3" s="1" t="s">
        <v>8</v>
      </c>
      <c r="C3" s="1" t="s">
        <v>11</v>
      </c>
      <c r="D3" s="2" t="s">
        <v>12</v>
      </c>
      <c r="E3" s="3">
        <v>208.06</v>
      </c>
      <c r="F3" s="4">
        <v>0.02</v>
      </c>
      <c r="G3" s="5">
        <f t="shared" ref="G3:G66" si="0">(E3*0.98)+((E3*0.98)*0.0075)</f>
        <v>205.42804100000001</v>
      </c>
    </row>
    <row r="4" spans="1:7" x14ac:dyDescent="0.25">
      <c r="A4" s="1" t="s">
        <v>7</v>
      </c>
      <c r="B4" s="1" t="s">
        <v>8</v>
      </c>
      <c r="C4" s="1" t="s">
        <v>13</v>
      </c>
      <c r="D4" s="2" t="s">
        <v>14</v>
      </c>
      <c r="E4" s="3">
        <v>303.42</v>
      </c>
      <c r="F4" s="4">
        <v>0.02</v>
      </c>
      <c r="G4" s="5">
        <f t="shared" si="0"/>
        <v>299.58173700000003</v>
      </c>
    </row>
    <row r="5" spans="1:7" x14ac:dyDescent="0.25">
      <c r="A5" s="1" t="s">
        <v>7</v>
      </c>
      <c r="B5" s="1" t="s">
        <v>8</v>
      </c>
      <c r="C5" s="1" t="s">
        <v>15</v>
      </c>
      <c r="D5" s="2" t="s">
        <v>16</v>
      </c>
      <c r="E5" s="3">
        <v>77.97</v>
      </c>
      <c r="F5" s="4">
        <v>0.02</v>
      </c>
      <c r="G5" s="5">
        <f t="shared" si="0"/>
        <v>76.983679500000008</v>
      </c>
    </row>
    <row r="6" spans="1:7" x14ac:dyDescent="0.25">
      <c r="A6" s="1" t="s">
        <v>7</v>
      </c>
      <c r="B6" s="1" t="s">
        <v>8</v>
      </c>
      <c r="C6" s="1" t="s">
        <v>17</v>
      </c>
      <c r="D6" s="2" t="s">
        <v>18</v>
      </c>
      <c r="E6" s="3">
        <v>187.12</v>
      </c>
      <c r="F6" s="4">
        <v>0.02</v>
      </c>
      <c r="G6" s="5">
        <f t="shared" si="0"/>
        <v>184.75293199999999</v>
      </c>
    </row>
    <row r="7" spans="1:7" x14ac:dyDescent="0.25">
      <c r="A7" s="1" t="s">
        <v>7</v>
      </c>
      <c r="B7" s="1" t="s">
        <v>8</v>
      </c>
      <c r="C7" s="1" t="s">
        <v>19</v>
      </c>
      <c r="D7" s="2" t="s">
        <v>20</v>
      </c>
      <c r="E7" s="3">
        <v>272.88</v>
      </c>
      <c r="F7" s="4">
        <v>0.02</v>
      </c>
      <c r="G7" s="5">
        <f t="shared" si="0"/>
        <v>269.428068</v>
      </c>
    </row>
    <row r="8" spans="1:7" x14ac:dyDescent="0.25">
      <c r="A8" s="1" t="s">
        <v>7</v>
      </c>
      <c r="B8" s="1" t="s">
        <v>8</v>
      </c>
      <c r="C8" s="1" t="s">
        <v>21</v>
      </c>
      <c r="D8" s="2" t="s">
        <v>22</v>
      </c>
      <c r="E8" s="3">
        <v>70.069999999999993</v>
      </c>
      <c r="F8" s="4">
        <v>0.02</v>
      </c>
      <c r="G8" s="5">
        <f t="shared" si="0"/>
        <v>69.183614500000004</v>
      </c>
    </row>
    <row r="9" spans="1:7" x14ac:dyDescent="0.25">
      <c r="A9" s="1" t="s">
        <v>7</v>
      </c>
      <c r="B9" s="1" t="s">
        <v>8</v>
      </c>
      <c r="C9" s="1" t="s">
        <v>23</v>
      </c>
      <c r="D9" s="2" t="s">
        <v>24</v>
      </c>
      <c r="E9" s="3">
        <v>168.17</v>
      </c>
      <c r="F9" s="4">
        <v>0.02</v>
      </c>
      <c r="G9" s="5">
        <f t="shared" si="0"/>
        <v>166.04264949999998</v>
      </c>
    </row>
    <row r="10" spans="1:7" x14ac:dyDescent="0.25">
      <c r="A10" s="1" t="s">
        <v>7</v>
      </c>
      <c r="B10" s="1" t="s">
        <v>8</v>
      </c>
      <c r="C10" s="1" t="s">
        <v>25</v>
      </c>
      <c r="D10" s="2" t="s">
        <v>26</v>
      </c>
      <c r="E10" s="3">
        <v>245.24</v>
      </c>
      <c r="F10" s="4">
        <v>0.02</v>
      </c>
      <c r="G10" s="5">
        <f t="shared" si="0"/>
        <v>242.13771400000002</v>
      </c>
    </row>
    <row r="11" spans="1:7" x14ac:dyDescent="0.25">
      <c r="A11" s="1" t="s">
        <v>7</v>
      </c>
      <c r="B11" s="1" t="s">
        <v>8</v>
      </c>
      <c r="C11" s="1" t="s">
        <v>27</v>
      </c>
      <c r="D11" s="2" t="s">
        <v>28</v>
      </c>
      <c r="E11" s="3">
        <v>63.52</v>
      </c>
      <c r="F11" s="4">
        <v>0.02</v>
      </c>
      <c r="G11" s="5">
        <f t="shared" si="0"/>
        <v>62.716472000000003</v>
      </c>
    </row>
    <row r="12" spans="1:7" x14ac:dyDescent="0.25">
      <c r="A12" s="1" t="s">
        <v>7</v>
      </c>
      <c r="B12" s="1" t="s">
        <v>8</v>
      </c>
      <c r="C12" s="1" t="s">
        <v>29</v>
      </c>
      <c r="D12" s="2" t="s">
        <v>30</v>
      </c>
      <c r="E12" s="3">
        <v>152.46</v>
      </c>
      <c r="F12" s="4">
        <v>0.02</v>
      </c>
      <c r="G12" s="5">
        <f t="shared" si="0"/>
        <v>150.53138099999998</v>
      </c>
    </row>
    <row r="13" spans="1:7" x14ac:dyDescent="0.25">
      <c r="A13" s="1" t="s">
        <v>7</v>
      </c>
      <c r="B13" s="1" t="s">
        <v>8</v>
      </c>
      <c r="C13" s="1" t="s">
        <v>31</v>
      </c>
      <c r="D13" s="2" t="s">
        <v>32</v>
      </c>
      <c r="E13" s="3">
        <v>222.34</v>
      </c>
      <c r="F13" s="4">
        <v>0.02</v>
      </c>
      <c r="G13" s="5">
        <f t="shared" si="0"/>
        <v>219.527399</v>
      </c>
    </row>
    <row r="14" spans="1:7" x14ac:dyDescent="0.25">
      <c r="A14" s="1" t="s">
        <v>7</v>
      </c>
      <c r="B14" s="1" t="s">
        <v>8</v>
      </c>
      <c r="C14" s="1" t="s">
        <v>33</v>
      </c>
      <c r="D14" s="2" t="s">
        <v>34</v>
      </c>
      <c r="E14" s="3">
        <v>56.79</v>
      </c>
      <c r="F14" s="4">
        <v>0.02</v>
      </c>
      <c r="G14" s="5">
        <f t="shared" si="0"/>
        <v>56.071606499999994</v>
      </c>
    </row>
    <row r="15" spans="1:7" x14ac:dyDescent="0.25">
      <c r="A15" s="1" t="s">
        <v>7</v>
      </c>
      <c r="B15" s="1" t="s">
        <v>8</v>
      </c>
      <c r="C15" s="1" t="s">
        <v>35</v>
      </c>
      <c r="D15" s="2" t="s">
        <v>36</v>
      </c>
      <c r="E15" s="3">
        <v>136.29</v>
      </c>
      <c r="F15" s="4">
        <v>0.02</v>
      </c>
      <c r="G15" s="5">
        <f t="shared" si="0"/>
        <v>134.5659315</v>
      </c>
    </row>
    <row r="16" spans="1:7" x14ac:dyDescent="0.25">
      <c r="A16" s="1" t="s">
        <v>7</v>
      </c>
      <c r="B16" s="1" t="s">
        <v>8</v>
      </c>
      <c r="C16" s="1" t="s">
        <v>37</v>
      </c>
      <c r="D16" s="2" t="s">
        <v>38</v>
      </c>
      <c r="E16" s="3">
        <v>198.75</v>
      </c>
      <c r="F16" s="4">
        <v>0.02</v>
      </c>
      <c r="G16" s="5">
        <f t="shared" si="0"/>
        <v>196.23581250000001</v>
      </c>
    </row>
    <row r="17" spans="1:7" x14ac:dyDescent="0.25">
      <c r="A17" s="1" t="s">
        <v>7</v>
      </c>
      <c r="B17" s="1" t="s">
        <v>8</v>
      </c>
      <c r="C17" s="1" t="s">
        <v>39</v>
      </c>
      <c r="D17" s="2" t="s">
        <v>40</v>
      </c>
      <c r="E17" s="3">
        <v>51.15</v>
      </c>
      <c r="F17" s="4">
        <v>0.02</v>
      </c>
      <c r="G17" s="5">
        <f t="shared" si="0"/>
        <v>50.502952499999992</v>
      </c>
    </row>
    <row r="18" spans="1:7" x14ac:dyDescent="0.25">
      <c r="A18" s="1" t="s">
        <v>7</v>
      </c>
      <c r="B18" s="1" t="s">
        <v>8</v>
      </c>
      <c r="C18" s="1" t="s">
        <v>41</v>
      </c>
      <c r="D18" s="2" t="s">
        <v>42</v>
      </c>
      <c r="E18" s="3">
        <v>122.76</v>
      </c>
      <c r="F18" s="4">
        <v>0.02</v>
      </c>
      <c r="G18" s="5">
        <f t="shared" si="0"/>
        <v>121.207086</v>
      </c>
    </row>
    <row r="19" spans="1:7" x14ac:dyDescent="0.25">
      <c r="A19" s="1" t="s">
        <v>7</v>
      </c>
      <c r="B19" s="1" t="s">
        <v>8</v>
      </c>
      <c r="C19" s="1" t="s">
        <v>43</v>
      </c>
      <c r="D19" s="2" t="s">
        <v>44</v>
      </c>
      <c r="E19" s="3">
        <v>179.02</v>
      </c>
      <c r="F19" s="4">
        <v>0.02</v>
      </c>
      <c r="G19" s="5">
        <f t="shared" si="0"/>
        <v>176.75539700000002</v>
      </c>
    </row>
    <row r="20" spans="1:7" x14ac:dyDescent="0.25">
      <c r="A20" s="1" t="s">
        <v>7</v>
      </c>
      <c r="B20" s="1" t="s">
        <v>8</v>
      </c>
      <c r="C20" s="1" t="s">
        <v>45</v>
      </c>
      <c r="D20" s="2" t="s">
        <v>46</v>
      </c>
      <c r="E20" s="3">
        <v>46</v>
      </c>
      <c r="F20" s="4">
        <v>0.02</v>
      </c>
      <c r="G20" s="5">
        <f t="shared" si="0"/>
        <v>45.418099999999995</v>
      </c>
    </row>
    <row r="21" spans="1:7" x14ac:dyDescent="0.25">
      <c r="A21" s="1" t="s">
        <v>7</v>
      </c>
      <c r="B21" s="1" t="s">
        <v>8</v>
      </c>
      <c r="C21" s="1" t="s">
        <v>47</v>
      </c>
      <c r="D21" s="2" t="s">
        <v>48</v>
      </c>
      <c r="E21" s="3">
        <v>110.4</v>
      </c>
      <c r="F21" s="4">
        <v>0.02</v>
      </c>
      <c r="G21" s="5">
        <f t="shared" si="0"/>
        <v>109.00344000000001</v>
      </c>
    </row>
    <row r="22" spans="1:7" x14ac:dyDescent="0.25">
      <c r="A22" s="1" t="s">
        <v>7</v>
      </c>
      <c r="B22" s="1" t="s">
        <v>8</v>
      </c>
      <c r="C22" s="1" t="s">
        <v>49</v>
      </c>
      <c r="D22" s="2" t="s">
        <v>50</v>
      </c>
      <c r="E22" s="3">
        <v>161</v>
      </c>
      <c r="F22" s="4">
        <v>0.02</v>
      </c>
      <c r="G22" s="5">
        <f t="shared" si="0"/>
        <v>158.96334999999999</v>
      </c>
    </row>
    <row r="23" spans="1:7" x14ac:dyDescent="0.25">
      <c r="A23" s="1" t="s">
        <v>7</v>
      </c>
      <c r="B23" s="1" t="s">
        <v>8</v>
      </c>
      <c r="C23" s="1" t="s">
        <v>51</v>
      </c>
      <c r="D23" s="2" t="s">
        <v>52</v>
      </c>
      <c r="E23" s="3">
        <v>41.46</v>
      </c>
      <c r="F23" s="4">
        <v>0.02</v>
      </c>
      <c r="G23" s="5">
        <f t="shared" si="0"/>
        <v>40.935530999999997</v>
      </c>
    </row>
    <row r="24" spans="1:7" x14ac:dyDescent="0.25">
      <c r="A24" s="1" t="s">
        <v>7</v>
      </c>
      <c r="B24" s="1" t="s">
        <v>8</v>
      </c>
      <c r="C24" s="1" t="s">
        <v>53</v>
      </c>
      <c r="D24" s="2" t="s">
        <v>54</v>
      </c>
      <c r="E24" s="3">
        <v>99.49</v>
      </c>
      <c r="F24" s="4">
        <v>0.02</v>
      </c>
      <c r="G24" s="5">
        <f t="shared" si="0"/>
        <v>98.231451499999991</v>
      </c>
    </row>
    <row r="25" spans="1:7" x14ac:dyDescent="0.25">
      <c r="A25" s="1" t="s">
        <v>7</v>
      </c>
      <c r="B25" s="1" t="s">
        <v>8</v>
      </c>
      <c r="C25" s="1" t="s">
        <v>55</v>
      </c>
      <c r="D25" s="2" t="s">
        <v>56</v>
      </c>
      <c r="E25" s="3">
        <v>145.09</v>
      </c>
      <c r="F25" s="4">
        <v>0.02</v>
      </c>
      <c r="G25" s="5">
        <f t="shared" si="0"/>
        <v>143.25461149999998</v>
      </c>
    </row>
    <row r="26" spans="1:7" x14ac:dyDescent="0.25">
      <c r="A26" s="1" t="s">
        <v>7</v>
      </c>
      <c r="B26" s="1" t="s">
        <v>8</v>
      </c>
      <c r="C26" s="1" t="s">
        <v>57</v>
      </c>
      <c r="D26" s="2" t="s">
        <v>58</v>
      </c>
      <c r="E26" s="3">
        <v>37.42</v>
      </c>
      <c r="F26" s="4">
        <v>0.02</v>
      </c>
      <c r="G26" s="5">
        <f t="shared" si="0"/>
        <v>36.946636999999996</v>
      </c>
    </row>
    <row r="27" spans="1:7" x14ac:dyDescent="0.25">
      <c r="A27" s="1" t="s">
        <v>7</v>
      </c>
      <c r="B27" s="1" t="s">
        <v>8</v>
      </c>
      <c r="C27" s="1" t="s">
        <v>59</v>
      </c>
      <c r="D27" s="2" t="s">
        <v>60</v>
      </c>
      <c r="E27" s="3">
        <v>89.81</v>
      </c>
      <c r="F27" s="4">
        <v>0.02</v>
      </c>
      <c r="G27" s="5">
        <f t="shared" si="0"/>
        <v>88.673903500000009</v>
      </c>
    </row>
    <row r="28" spans="1:7" x14ac:dyDescent="0.25">
      <c r="A28" s="1" t="s">
        <v>7</v>
      </c>
      <c r="B28" s="1" t="s">
        <v>8</v>
      </c>
      <c r="C28" s="1" t="s">
        <v>61</v>
      </c>
      <c r="D28" s="2" t="s">
        <v>62</v>
      </c>
      <c r="E28" s="3">
        <v>130.97</v>
      </c>
      <c r="F28" s="4">
        <v>0.02</v>
      </c>
      <c r="G28" s="5">
        <f t="shared" si="0"/>
        <v>129.31322949999998</v>
      </c>
    </row>
    <row r="29" spans="1:7" x14ac:dyDescent="0.25">
      <c r="A29" s="1" t="s">
        <v>7</v>
      </c>
      <c r="B29" s="1" t="s">
        <v>8</v>
      </c>
      <c r="C29" s="1" t="s">
        <v>63</v>
      </c>
      <c r="D29" s="2" t="s">
        <v>64</v>
      </c>
      <c r="E29" s="3">
        <v>33.81</v>
      </c>
      <c r="F29" s="4">
        <v>0.02</v>
      </c>
      <c r="G29" s="5">
        <f t="shared" si="0"/>
        <v>33.382303499999999</v>
      </c>
    </row>
    <row r="30" spans="1:7" x14ac:dyDescent="0.25">
      <c r="A30" s="1" t="s">
        <v>7</v>
      </c>
      <c r="B30" s="1" t="s">
        <v>8</v>
      </c>
      <c r="C30" s="1" t="s">
        <v>65</v>
      </c>
      <c r="D30" s="2" t="s">
        <v>66</v>
      </c>
      <c r="E30" s="3">
        <v>81.13</v>
      </c>
      <c r="F30" s="4">
        <v>0.02</v>
      </c>
      <c r="G30" s="5">
        <f t="shared" si="0"/>
        <v>80.10370549999999</v>
      </c>
    </row>
    <row r="31" spans="1:7" x14ac:dyDescent="0.25">
      <c r="A31" s="1" t="s">
        <v>7</v>
      </c>
      <c r="B31" s="1" t="s">
        <v>8</v>
      </c>
      <c r="C31" s="1" t="s">
        <v>67</v>
      </c>
      <c r="D31" s="2" t="s">
        <v>68</v>
      </c>
      <c r="E31" s="3">
        <v>118.32</v>
      </c>
      <c r="F31" s="4">
        <v>0.02</v>
      </c>
      <c r="G31" s="5">
        <f t="shared" si="0"/>
        <v>116.823252</v>
      </c>
    </row>
    <row r="32" spans="1:7" x14ac:dyDescent="0.25">
      <c r="A32" s="1" t="s">
        <v>7</v>
      </c>
      <c r="B32" s="1" t="s">
        <v>8</v>
      </c>
      <c r="C32" s="1" t="s">
        <v>69</v>
      </c>
      <c r="D32" s="2" t="s">
        <v>70</v>
      </c>
      <c r="E32" s="3">
        <v>30.58</v>
      </c>
      <c r="F32" s="4">
        <v>0.02</v>
      </c>
      <c r="G32" s="5">
        <f t="shared" si="0"/>
        <v>30.193162999999998</v>
      </c>
    </row>
    <row r="33" spans="1:7" x14ac:dyDescent="0.25">
      <c r="A33" s="1" t="s">
        <v>7</v>
      </c>
      <c r="B33" s="1" t="s">
        <v>8</v>
      </c>
      <c r="C33" s="1" t="s">
        <v>71</v>
      </c>
      <c r="D33" s="2" t="s">
        <v>72</v>
      </c>
      <c r="E33" s="3">
        <v>73.400000000000006</v>
      </c>
      <c r="F33" s="4">
        <v>0.02</v>
      </c>
      <c r="G33" s="5">
        <f t="shared" si="0"/>
        <v>72.471490000000003</v>
      </c>
    </row>
    <row r="34" spans="1:7" x14ac:dyDescent="0.25">
      <c r="A34" s="1" t="s">
        <v>7</v>
      </c>
      <c r="B34" s="1" t="s">
        <v>8</v>
      </c>
      <c r="C34" s="1" t="s">
        <v>73</v>
      </c>
      <c r="D34" s="2" t="s">
        <v>74</v>
      </c>
      <c r="E34" s="3">
        <v>107.04</v>
      </c>
      <c r="F34" s="4">
        <v>0.02</v>
      </c>
      <c r="G34" s="5">
        <f t="shared" si="0"/>
        <v>105.68594400000001</v>
      </c>
    </row>
    <row r="35" spans="1:7" x14ac:dyDescent="0.25">
      <c r="A35" s="1" t="s">
        <v>7</v>
      </c>
      <c r="B35" s="1" t="s">
        <v>8</v>
      </c>
      <c r="C35" s="1" t="s">
        <v>75</v>
      </c>
      <c r="D35" s="2" t="s">
        <v>76</v>
      </c>
      <c r="E35" s="3">
        <v>27.68</v>
      </c>
      <c r="F35" s="4">
        <v>0.02</v>
      </c>
      <c r="G35" s="5">
        <f t="shared" si="0"/>
        <v>27.329848000000002</v>
      </c>
    </row>
    <row r="36" spans="1:7" x14ac:dyDescent="0.25">
      <c r="A36" s="1" t="s">
        <v>7</v>
      </c>
      <c r="B36" s="1" t="s">
        <v>8</v>
      </c>
      <c r="C36" s="1" t="s">
        <v>77</v>
      </c>
      <c r="D36" s="2" t="s">
        <v>78</v>
      </c>
      <c r="E36" s="3">
        <v>66.430000000000007</v>
      </c>
      <c r="F36" s="4">
        <v>0.02</v>
      </c>
      <c r="G36" s="5">
        <f t="shared" si="0"/>
        <v>65.589660500000008</v>
      </c>
    </row>
    <row r="37" spans="1:7" x14ac:dyDescent="0.25">
      <c r="A37" s="1" t="s">
        <v>7</v>
      </c>
      <c r="B37" s="1" t="s">
        <v>8</v>
      </c>
      <c r="C37" s="1" t="s">
        <v>79</v>
      </c>
      <c r="D37" s="2" t="s">
        <v>80</v>
      </c>
      <c r="E37" s="3">
        <v>96.87</v>
      </c>
      <c r="F37" s="4">
        <v>0.02</v>
      </c>
      <c r="G37" s="5">
        <f t="shared" si="0"/>
        <v>95.644594500000011</v>
      </c>
    </row>
    <row r="38" spans="1:7" x14ac:dyDescent="0.25">
      <c r="A38" s="1" t="s">
        <v>7</v>
      </c>
      <c r="B38" s="1" t="s">
        <v>8</v>
      </c>
      <c r="C38" s="1" t="s">
        <v>81</v>
      </c>
      <c r="D38" s="2" t="s">
        <v>82</v>
      </c>
      <c r="E38" s="3">
        <v>25.07</v>
      </c>
      <c r="F38" s="4">
        <v>0.02</v>
      </c>
      <c r="G38" s="5">
        <f t="shared" si="0"/>
        <v>24.752864500000001</v>
      </c>
    </row>
    <row r="39" spans="1:7" x14ac:dyDescent="0.25">
      <c r="A39" s="1" t="s">
        <v>7</v>
      </c>
      <c r="B39" s="1" t="s">
        <v>8</v>
      </c>
      <c r="C39" s="1" t="s">
        <v>83</v>
      </c>
      <c r="D39" s="2" t="s">
        <v>84</v>
      </c>
      <c r="E39" s="3">
        <v>60.17</v>
      </c>
      <c r="F39" s="4">
        <v>0.02</v>
      </c>
      <c r="G39" s="5">
        <f t="shared" si="0"/>
        <v>59.408849500000002</v>
      </c>
    </row>
    <row r="40" spans="1:7" x14ac:dyDescent="0.25">
      <c r="A40" s="1" t="s">
        <v>7</v>
      </c>
      <c r="B40" s="1" t="s">
        <v>8</v>
      </c>
      <c r="C40" s="1" t="s">
        <v>85</v>
      </c>
      <c r="D40" s="2" t="s">
        <v>86</v>
      </c>
      <c r="E40" s="3">
        <v>87.75</v>
      </c>
      <c r="F40" s="4">
        <v>0.02</v>
      </c>
      <c r="G40" s="5">
        <f t="shared" si="0"/>
        <v>86.63996250000001</v>
      </c>
    </row>
    <row r="41" spans="1:7" x14ac:dyDescent="0.25">
      <c r="A41" s="1" t="s">
        <v>7</v>
      </c>
      <c r="B41" s="1" t="s">
        <v>8</v>
      </c>
      <c r="C41" s="1" t="s">
        <v>87</v>
      </c>
      <c r="D41" s="2" t="s">
        <v>88</v>
      </c>
      <c r="E41" s="3">
        <v>22.72</v>
      </c>
      <c r="F41" s="4">
        <v>0.02</v>
      </c>
      <c r="G41" s="5">
        <f t="shared" si="0"/>
        <v>22.432592</v>
      </c>
    </row>
    <row r="42" spans="1:7" x14ac:dyDescent="0.25">
      <c r="A42" s="1" t="s">
        <v>7</v>
      </c>
      <c r="B42" s="1" t="s">
        <v>8</v>
      </c>
      <c r="C42" s="1" t="s">
        <v>89</v>
      </c>
      <c r="D42" s="2" t="s">
        <v>90</v>
      </c>
      <c r="E42" s="3">
        <v>54.54</v>
      </c>
      <c r="F42" s="4">
        <v>0.02</v>
      </c>
      <c r="G42" s="5">
        <f t="shared" si="0"/>
        <v>53.850068999999998</v>
      </c>
    </row>
    <row r="43" spans="1:7" x14ac:dyDescent="0.25">
      <c r="A43" s="1" t="s">
        <v>7</v>
      </c>
      <c r="B43" s="1" t="s">
        <v>8</v>
      </c>
      <c r="C43" s="1" t="s">
        <v>91</v>
      </c>
      <c r="D43" s="2" t="s">
        <v>92</v>
      </c>
      <c r="E43" s="3">
        <v>79.53</v>
      </c>
      <c r="F43" s="4">
        <v>0.02</v>
      </c>
      <c r="G43" s="5">
        <f t="shared" si="0"/>
        <v>78.523945500000011</v>
      </c>
    </row>
    <row r="44" spans="1:7" x14ac:dyDescent="0.25">
      <c r="A44" s="1" t="s">
        <v>7</v>
      </c>
      <c r="B44" s="1" t="s">
        <v>8</v>
      </c>
      <c r="C44" s="1" t="s">
        <v>93</v>
      </c>
      <c r="D44" s="2" t="s">
        <v>94</v>
      </c>
      <c r="E44" s="3">
        <v>20.66</v>
      </c>
      <c r="F44" s="4">
        <v>0.02</v>
      </c>
      <c r="G44" s="5">
        <f t="shared" si="0"/>
        <v>20.398651000000001</v>
      </c>
    </row>
    <row r="45" spans="1:7" x14ac:dyDescent="0.25">
      <c r="A45" s="1" t="s">
        <v>7</v>
      </c>
      <c r="B45" s="1" t="s">
        <v>8</v>
      </c>
      <c r="C45" s="1" t="s">
        <v>95</v>
      </c>
      <c r="D45" s="2" t="s">
        <v>96</v>
      </c>
      <c r="E45" s="3">
        <v>49.59</v>
      </c>
      <c r="F45" s="4">
        <v>0.02</v>
      </c>
      <c r="G45" s="5">
        <f t="shared" si="0"/>
        <v>48.962686500000004</v>
      </c>
    </row>
    <row r="46" spans="1:7" x14ac:dyDescent="0.25">
      <c r="A46" s="1" t="s">
        <v>7</v>
      </c>
      <c r="B46" s="1" t="s">
        <v>8</v>
      </c>
      <c r="C46" s="1" t="s">
        <v>97</v>
      </c>
      <c r="D46" s="2" t="s">
        <v>98</v>
      </c>
      <c r="E46" s="3">
        <v>72.319999999999993</v>
      </c>
      <c r="F46" s="4">
        <v>0.02</v>
      </c>
      <c r="G46" s="5">
        <f t="shared" si="0"/>
        <v>71.405152000000001</v>
      </c>
    </row>
    <row r="47" spans="1:7" x14ac:dyDescent="0.25">
      <c r="A47" s="1" t="s">
        <v>7</v>
      </c>
      <c r="B47" s="1" t="s">
        <v>8</v>
      </c>
      <c r="C47" s="1" t="s">
        <v>99</v>
      </c>
      <c r="D47" s="2" t="s">
        <v>100</v>
      </c>
      <c r="E47" s="3">
        <v>18.82</v>
      </c>
      <c r="F47" s="4">
        <v>0.02</v>
      </c>
      <c r="G47" s="5">
        <f t="shared" si="0"/>
        <v>18.581927</v>
      </c>
    </row>
    <row r="48" spans="1:7" x14ac:dyDescent="0.25">
      <c r="A48" s="1" t="s">
        <v>7</v>
      </c>
      <c r="B48" s="1" t="s">
        <v>8</v>
      </c>
      <c r="C48" s="1" t="s">
        <v>101</v>
      </c>
      <c r="D48" s="2" t="s">
        <v>102</v>
      </c>
      <c r="E48" s="3">
        <v>45.17</v>
      </c>
      <c r="F48" s="4">
        <v>0.02</v>
      </c>
      <c r="G48" s="5">
        <f t="shared" si="0"/>
        <v>44.598599500000006</v>
      </c>
    </row>
    <row r="49" spans="1:7" x14ac:dyDescent="0.25">
      <c r="A49" s="1" t="s">
        <v>7</v>
      </c>
      <c r="B49" s="1" t="s">
        <v>8</v>
      </c>
      <c r="C49" s="1" t="s">
        <v>103</v>
      </c>
      <c r="D49" s="2" t="s">
        <v>104</v>
      </c>
      <c r="E49" s="3">
        <v>65.87</v>
      </c>
      <c r="F49" s="4">
        <v>0.02</v>
      </c>
      <c r="G49" s="5">
        <f t="shared" si="0"/>
        <v>65.036744499999998</v>
      </c>
    </row>
    <row r="50" spans="1:7" x14ac:dyDescent="0.25">
      <c r="A50" s="1" t="s">
        <v>7</v>
      </c>
      <c r="B50" s="1" t="s">
        <v>8</v>
      </c>
      <c r="C50" s="1" t="s">
        <v>105</v>
      </c>
      <c r="D50" s="2" t="s">
        <v>106</v>
      </c>
      <c r="E50" s="3">
        <v>17.170000000000002</v>
      </c>
      <c r="F50" s="4">
        <v>0.02</v>
      </c>
      <c r="G50" s="5">
        <f t="shared" si="0"/>
        <v>16.952799500000001</v>
      </c>
    </row>
    <row r="51" spans="1:7" x14ac:dyDescent="0.25">
      <c r="A51" s="1" t="s">
        <v>7</v>
      </c>
      <c r="B51" s="1" t="s">
        <v>8</v>
      </c>
      <c r="C51" s="1" t="s">
        <v>107</v>
      </c>
      <c r="D51" s="2" t="s">
        <v>108</v>
      </c>
      <c r="E51" s="3">
        <v>41.22</v>
      </c>
      <c r="F51" s="4">
        <v>0.02</v>
      </c>
      <c r="G51" s="5">
        <f t="shared" si="0"/>
        <v>40.698566999999997</v>
      </c>
    </row>
    <row r="52" spans="1:7" x14ac:dyDescent="0.25">
      <c r="A52" s="1" t="s">
        <v>7</v>
      </c>
      <c r="B52" s="1" t="s">
        <v>8</v>
      </c>
      <c r="C52" s="1" t="s">
        <v>109</v>
      </c>
      <c r="D52" s="2" t="s">
        <v>110</v>
      </c>
      <c r="E52" s="3">
        <v>60.11</v>
      </c>
      <c r="F52" s="4">
        <v>0.02</v>
      </c>
      <c r="G52" s="5">
        <f t="shared" si="0"/>
        <v>59.349608500000002</v>
      </c>
    </row>
    <row r="53" spans="1:7" x14ac:dyDescent="0.25">
      <c r="A53" s="1" t="s">
        <v>7</v>
      </c>
      <c r="B53" s="1" t="s">
        <v>8</v>
      </c>
      <c r="C53" s="1" t="s">
        <v>111</v>
      </c>
      <c r="D53" s="2" t="s">
        <v>112</v>
      </c>
      <c r="E53" s="3">
        <v>15.69</v>
      </c>
      <c r="F53" s="4">
        <v>0.02</v>
      </c>
      <c r="G53" s="5">
        <f t="shared" si="0"/>
        <v>15.491521499999999</v>
      </c>
    </row>
    <row r="54" spans="1:7" x14ac:dyDescent="0.25">
      <c r="A54" s="1" t="s">
        <v>7</v>
      </c>
      <c r="B54" s="1" t="s">
        <v>8</v>
      </c>
      <c r="C54" s="1" t="s">
        <v>113</v>
      </c>
      <c r="D54" s="2" t="s">
        <v>114</v>
      </c>
      <c r="E54" s="3">
        <v>37.68</v>
      </c>
      <c r="F54" s="4">
        <v>0.02</v>
      </c>
      <c r="G54" s="5">
        <f t="shared" si="0"/>
        <v>37.203347999999998</v>
      </c>
    </row>
    <row r="55" spans="1:7" x14ac:dyDescent="0.25">
      <c r="A55" s="1" t="s">
        <v>7</v>
      </c>
      <c r="B55" s="1" t="s">
        <v>8</v>
      </c>
      <c r="C55" s="1" t="s">
        <v>115</v>
      </c>
      <c r="D55" s="2" t="s">
        <v>116</v>
      </c>
      <c r="E55" s="3">
        <v>54.94</v>
      </c>
      <c r="F55" s="4">
        <v>0.02</v>
      </c>
      <c r="G55" s="5">
        <f t="shared" si="0"/>
        <v>54.245008999999996</v>
      </c>
    </row>
    <row r="56" spans="1:7" x14ac:dyDescent="0.25">
      <c r="A56" s="1" t="s">
        <v>7</v>
      </c>
      <c r="B56" s="1" t="s">
        <v>8</v>
      </c>
      <c r="C56" s="1" t="s">
        <v>117</v>
      </c>
      <c r="D56" s="2" t="s">
        <v>118</v>
      </c>
      <c r="E56" s="3">
        <v>3600</v>
      </c>
      <c r="F56" s="4">
        <v>0.02</v>
      </c>
      <c r="G56" s="5">
        <f t="shared" si="0"/>
        <v>3554.46</v>
      </c>
    </row>
    <row r="57" spans="1:7" x14ac:dyDescent="0.25">
      <c r="A57" s="1" t="s">
        <v>7</v>
      </c>
      <c r="B57" s="1" t="s">
        <v>8</v>
      </c>
      <c r="C57" s="1" t="s">
        <v>119</v>
      </c>
      <c r="D57" s="2" t="s">
        <v>120</v>
      </c>
      <c r="E57" s="3">
        <v>6000</v>
      </c>
      <c r="F57" s="4">
        <v>0.02</v>
      </c>
      <c r="G57" s="5">
        <f t="shared" si="0"/>
        <v>5924.1</v>
      </c>
    </row>
    <row r="58" spans="1:7" x14ac:dyDescent="0.25">
      <c r="A58" s="1" t="s">
        <v>7</v>
      </c>
      <c r="B58" s="1" t="s">
        <v>8</v>
      </c>
      <c r="C58" s="1" t="s">
        <v>121</v>
      </c>
      <c r="D58" s="2" t="s">
        <v>122</v>
      </c>
      <c r="E58" s="3">
        <v>8400</v>
      </c>
      <c r="F58" s="4">
        <v>0.02</v>
      </c>
      <c r="G58" s="5">
        <f t="shared" si="0"/>
        <v>8293.74</v>
      </c>
    </row>
    <row r="59" spans="1:7" x14ac:dyDescent="0.25">
      <c r="A59" s="1" t="s">
        <v>7</v>
      </c>
      <c r="B59" s="1" t="s">
        <v>8</v>
      </c>
      <c r="C59" s="1" t="s">
        <v>123</v>
      </c>
      <c r="D59" s="2" t="s">
        <v>124</v>
      </c>
      <c r="E59" s="3">
        <v>10800</v>
      </c>
      <c r="F59" s="4">
        <v>0.02</v>
      </c>
      <c r="G59" s="5">
        <f t="shared" si="0"/>
        <v>10663.38</v>
      </c>
    </row>
    <row r="60" spans="1:7" x14ac:dyDescent="0.25">
      <c r="A60" s="1" t="s">
        <v>7</v>
      </c>
      <c r="B60" s="1" t="s">
        <v>125</v>
      </c>
      <c r="C60" s="1" t="s">
        <v>126</v>
      </c>
      <c r="D60" s="2" t="s">
        <v>127</v>
      </c>
      <c r="E60" s="3">
        <f>86.69*1.35</f>
        <v>117.03150000000001</v>
      </c>
      <c r="F60" s="4">
        <v>0.02</v>
      </c>
      <c r="G60" s="5">
        <f t="shared" si="0"/>
        <v>115.55105152500001</v>
      </c>
    </row>
    <row r="61" spans="1:7" x14ac:dyDescent="0.25">
      <c r="A61" s="1" t="s">
        <v>7</v>
      </c>
      <c r="B61" s="1" t="s">
        <v>125</v>
      </c>
      <c r="C61" s="1" t="s">
        <v>128</v>
      </c>
      <c r="D61" s="2" t="s">
        <v>129</v>
      </c>
      <c r="E61" s="3">
        <f>208.06*1.35</f>
        <v>280.88100000000003</v>
      </c>
      <c r="F61" s="4">
        <v>0.02</v>
      </c>
      <c r="G61" s="5">
        <f t="shared" si="0"/>
        <v>277.32785535000005</v>
      </c>
    </row>
    <row r="62" spans="1:7" x14ac:dyDescent="0.25">
      <c r="A62" s="1" t="s">
        <v>7</v>
      </c>
      <c r="B62" s="1" t="s">
        <v>125</v>
      </c>
      <c r="C62" s="1" t="s">
        <v>130</v>
      </c>
      <c r="D62" s="2" t="s">
        <v>131</v>
      </c>
      <c r="E62" s="3">
        <f>303.42*1.35</f>
        <v>409.61700000000008</v>
      </c>
      <c r="F62" s="4">
        <v>0.02</v>
      </c>
      <c r="G62" s="5">
        <f t="shared" si="0"/>
        <v>404.43534495000006</v>
      </c>
    </row>
    <row r="63" spans="1:7" x14ac:dyDescent="0.25">
      <c r="A63" s="1" t="s">
        <v>7</v>
      </c>
      <c r="B63" s="1" t="s">
        <v>125</v>
      </c>
      <c r="C63" s="1" t="s">
        <v>132</v>
      </c>
      <c r="D63" s="2" t="s">
        <v>133</v>
      </c>
      <c r="E63" s="3">
        <f>77.97*1.35</f>
        <v>105.2595</v>
      </c>
      <c r="F63" s="4">
        <v>0.02</v>
      </c>
      <c r="G63" s="5">
        <f t="shared" si="0"/>
        <v>103.927967325</v>
      </c>
    </row>
    <row r="64" spans="1:7" x14ac:dyDescent="0.25">
      <c r="A64" s="1" t="s">
        <v>7</v>
      </c>
      <c r="B64" s="1" t="s">
        <v>125</v>
      </c>
      <c r="C64" s="1" t="s">
        <v>134</v>
      </c>
      <c r="D64" s="2" t="s">
        <v>135</v>
      </c>
      <c r="E64" s="3">
        <f>187.12*1.35</f>
        <v>252.61200000000002</v>
      </c>
      <c r="F64" s="4">
        <v>0.02</v>
      </c>
      <c r="G64" s="5">
        <f t="shared" si="0"/>
        <v>249.41645820000002</v>
      </c>
    </row>
    <row r="65" spans="1:7" x14ac:dyDescent="0.25">
      <c r="A65" s="1" t="s">
        <v>7</v>
      </c>
      <c r="B65" s="1" t="s">
        <v>125</v>
      </c>
      <c r="C65" s="1" t="s">
        <v>136</v>
      </c>
      <c r="D65" s="2" t="s">
        <v>137</v>
      </c>
      <c r="E65" s="3">
        <f>272.88*1.35</f>
        <v>368.38800000000003</v>
      </c>
      <c r="F65" s="4">
        <v>0.02</v>
      </c>
      <c r="G65" s="5">
        <f t="shared" si="0"/>
        <v>363.72789180000001</v>
      </c>
    </row>
    <row r="66" spans="1:7" x14ac:dyDescent="0.25">
      <c r="A66" s="1" t="s">
        <v>7</v>
      </c>
      <c r="B66" s="1" t="s">
        <v>125</v>
      </c>
      <c r="C66" s="1" t="s">
        <v>138</v>
      </c>
      <c r="D66" s="2" t="s">
        <v>139</v>
      </c>
      <c r="E66" s="3">
        <f>70.07*1.35</f>
        <v>94.594499999999996</v>
      </c>
      <c r="F66" s="4">
        <v>0.02</v>
      </c>
      <c r="G66" s="5">
        <f t="shared" si="0"/>
        <v>93.39787957499999</v>
      </c>
    </row>
    <row r="67" spans="1:7" x14ac:dyDescent="0.25">
      <c r="A67" s="1" t="s">
        <v>7</v>
      </c>
      <c r="B67" s="1" t="s">
        <v>125</v>
      </c>
      <c r="C67" s="1" t="s">
        <v>140</v>
      </c>
      <c r="D67" s="2" t="s">
        <v>141</v>
      </c>
      <c r="E67" s="3">
        <f>168.17*1.35</f>
        <v>227.02949999999998</v>
      </c>
      <c r="F67" s="4">
        <v>0.02</v>
      </c>
      <c r="G67" s="5">
        <f t="shared" ref="G67:G130" si="1">(E67*0.98)+((E67*0.98)*0.0075)</f>
        <v>224.15757682499998</v>
      </c>
    </row>
    <row r="68" spans="1:7" x14ac:dyDescent="0.25">
      <c r="A68" s="1" t="s">
        <v>7</v>
      </c>
      <c r="B68" s="1" t="s">
        <v>125</v>
      </c>
      <c r="C68" s="1" t="s">
        <v>142</v>
      </c>
      <c r="D68" s="2" t="s">
        <v>143</v>
      </c>
      <c r="E68" s="3">
        <f>245.24*1.35</f>
        <v>331.07400000000001</v>
      </c>
      <c r="F68" s="4">
        <v>0.02</v>
      </c>
      <c r="G68" s="5">
        <f t="shared" si="1"/>
        <v>326.88591389999999</v>
      </c>
    </row>
    <row r="69" spans="1:7" x14ac:dyDescent="0.25">
      <c r="A69" s="1" t="s">
        <v>7</v>
      </c>
      <c r="B69" s="1" t="s">
        <v>125</v>
      </c>
      <c r="C69" s="1" t="s">
        <v>144</v>
      </c>
      <c r="D69" s="2" t="s">
        <v>145</v>
      </c>
      <c r="E69" s="3">
        <f>63.52*1.35</f>
        <v>85.75200000000001</v>
      </c>
      <c r="F69" s="4">
        <v>0.02</v>
      </c>
      <c r="G69" s="5">
        <f t="shared" si="1"/>
        <v>84.667237200000002</v>
      </c>
    </row>
    <row r="70" spans="1:7" x14ac:dyDescent="0.25">
      <c r="A70" s="1" t="s">
        <v>7</v>
      </c>
      <c r="B70" s="1" t="s">
        <v>125</v>
      </c>
      <c r="C70" s="1" t="s">
        <v>146</v>
      </c>
      <c r="D70" s="2" t="s">
        <v>147</v>
      </c>
      <c r="E70" s="3">
        <f>152.46*1.35</f>
        <v>205.82100000000003</v>
      </c>
      <c r="F70" s="4">
        <v>0.02</v>
      </c>
      <c r="G70" s="5">
        <f t="shared" si="1"/>
        <v>203.21736435000003</v>
      </c>
    </row>
    <row r="71" spans="1:7" x14ac:dyDescent="0.25">
      <c r="A71" s="1" t="s">
        <v>7</v>
      </c>
      <c r="B71" s="1" t="s">
        <v>125</v>
      </c>
      <c r="C71" s="1" t="s">
        <v>148</v>
      </c>
      <c r="D71" s="2" t="s">
        <v>149</v>
      </c>
      <c r="E71" s="3">
        <f>222.34*1.35</f>
        <v>300.15900000000005</v>
      </c>
      <c r="F71" s="4">
        <v>0.02</v>
      </c>
      <c r="G71" s="5">
        <f t="shared" si="1"/>
        <v>296.36198865000006</v>
      </c>
    </row>
    <row r="72" spans="1:7" x14ac:dyDescent="0.25">
      <c r="A72" s="1" t="s">
        <v>7</v>
      </c>
      <c r="B72" s="1" t="s">
        <v>125</v>
      </c>
      <c r="C72" s="1" t="s">
        <v>150</v>
      </c>
      <c r="D72" s="2" t="s">
        <v>151</v>
      </c>
      <c r="E72" s="3">
        <f>56.79*1.35</f>
        <v>76.666499999999999</v>
      </c>
      <c r="F72" s="4">
        <v>0.02</v>
      </c>
      <c r="G72" s="5">
        <f t="shared" si="1"/>
        <v>75.696668774999992</v>
      </c>
    </row>
    <row r="73" spans="1:7" x14ac:dyDescent="0.25">
      <c r="A73" s="1" t="s">
        <v>7</v>
      </c>
      <c r="B73" s="1" t="s">
        <v>125</v>
      </c>
      <c r="C73" s="1" t="s">
        <v>152</v>
      </c>
      <c r="D73" s="2" t="s">
        <v>153</v>
      </c>
      <c r="E73" s="3">
        <f>136.29*1.35</f>
        <v>183.9915</v>
      </c>
      <c r="F73" s="4">
        <v>0.02</v>
      </c>
      <c r="G73" s="5">
        <f t="shared" si="1"/>
        <v>181.66400752499999</v>
      </c>
    </row>
    <row r="74" spans="1:7" x14ac:dyDescent="0.25">
      <c r="A74" s="1" t="s">
        <v>7</v>
      </c>
      <c r="B74" s="1" t="s">
        <v>125</v>
      </c>
      <c r="C74" s="1" t="s">
        <v>154</v>
      </c>
      <c r="D74" s="2" t="s">
        <v>155</v>
      </c>
      <c r="E74" s="3">
        <f>198.75*1.35</f>
        <v>268.3125</v>
      </c>
      <c r="F74" s="4">
        <v>0.02</v>
      </c>
      <c r="G74" s="5">
        <f t="shared" si="1"/>
        <v>264.918346875</v>
      </c>
    </row>
    <row r="75" spans="1:7" x14ac:dyDescent="0.25">
      <c r="A75" s="1" t="s">
        <v>7</v>
      </c>
      <c r="B75" s="1" t="s">
        <v>125</v>
      </c>
      <c r="C75" s="1" t="s">
        <v>156</v>
      </c>
      <c r="D75" s="2" t="s">
        <v>157</v>
      </c>
      <c r="E75" s="3">
        <f>51.15*1.35</f>
        <v>69.052500000000009</v>
      </c>
      <c r="F75" s="4">
        <v>0.02</v>
      </c>
      <c r="G75" s="5">
        <f t="shared" si="1"/>
        <v>68.178985875000009</v>
      </c>
    </row>
    <row r="76" spans="1:7" x14ac:dyDescent="0.25">
      <c r="A76" s="1" t="s">
        <v>7</v>
      </c>
      <c r="B76" s="1" t="s">
        <v>125</v>
      </c>
      <c r="C76" s="1" t="s">
        <v>158</v>
      </c>
      <c r="D76" s="2" t="s">
        <v>159</v>
      </c>
      <c r="E76" s="3">
        <f>122.76*1.35</f>
        <v>165.72600000000003</v>
      </c>
      <c r="F76" s="4">
        <v>0.02</v>
      </c>
      <c r="G76" s="5">
        <f t="shared" si="1"/>
        <v>163.62956610000001</v>
      </c>
    </row>
    <row r="77" spans="1:7" x14ac:dyDescent="0.25">
      <c r="A77" s="1" t="s">
        <v>7</v>
      </c>
      <c r="B77" s="1" t="s">
        <v>125</v>
      </c>
      <c r="C77" s="1" t="s">
        <v>160</v>
      </c>
      <c r="D77" s="2" t="s">
        <v>161</v>
      </c>
      <c r="E77" s="3">
        <f>179.02*1.35</f>
        <v>241.67700000000002</v>
      </c>
      <c r="F77" s="4">
        <v>0.02</v>
      </c>
      <c r="G77" s="5">
        <f t="shared" si="1"/>
        <v>238.61978595000002</v>
      </c>
    </row>
    <row r="78" spans="1:7" x14ac:dyDescent="0.25">
      <c r="A78" s="1" t="s">
        <v>7</v>
      </c>
      <c r="B78" s="1" t="s">
        <v>125</v>
      </c>
      <c r="C78" s="1" t="s">
        <v>162</v>
      </c>
      <c r="D78" s="2" t="s">
        <v>163</v>
      </c>
      <c r="E78" s="3">
        <f>46*1.35</f>
        <v>62.1</v>
      </c>
      <c r="F78" s="4">
        <v>0.02</v>
      </c>
      <c r="G78" s="5">
        <f t="shared" si="1"/>
        <v>61.314434999999996</v>
      </c>
    </row>
    <row r="79" spans="1:7" x14ac:dyDescent="0.25">
      <c r="A79" s="1" t="s">
        <v>7</v>
      </c>
      <c r="B79" s="1" t="s">
        <v>125</v>
      </c>
      <c r="C79" s="1" t="s">
        <v>164</v>
      </c>
      <c r="D79" s="2" t="s">
        <v>165</v>
      </c>
      <c r="E79" s="3">
        <f>110.4*1.35</f>
        <v>149.04000000000002</v>
      </c>
      <c r="F79" s="4">
        <v>0.02</v>
      </c>
      <c r="G79" s="5">
        <f t="shared" si="1"/>
        <v>147.15464399999999</v>
      </c>
    </row>
    <row r="80" spans="1:7" x14ac:dyDescent="0.25">
      <c r="A80" s="1" t="s">
        <v>7</v>
      </c>
      <c r="B80" s="1" t="s">
        <v>125</v>
      </c>
      <c r="C80" s="1" t="s">
        <v>166</v>
      </c>
      <c r="D80" s="2" t="s">
        <v>167</v>
      </c>
      <c r="E80" s="3">
        <f>161*1.35</f>
        <v>217.35000000000002</v>
      </c>
      <c r="F80" s="4">
        <v>0.02</v>
      </c>
      <c r="G80" s="5">
        <f t="shared" si="1"/>
        <v>214.60052250000001</v>
      </c>
    </row>
    <row r="81" spans="1:7" x14ac:dyDescent="0.25">
      <c r="A81" s="1" t="s">
        <v>7</v>
      </c>
      <c r="B81" s="1" t="s">
        <v>125</v>
      </c>
      <c r="C81" s="1" t="s">
        <v>168</v>
      </c>
      <c r="D81" s="2" t="s">
        <v>169</v>
      </c>
      <c r="E81" s="3">
        <f>41.46*1.35</f>
        <v>55.971000000000004</v>
      </c>
      <c r="F81" s="4">
        <v>0.02</v>
      </c>
      <c r="G81" s="5">
        <f t="shared" si="1"/>
        <v>55.262966850000005</v>
      </c>
    </row>
    <row r="82" spans="1:7" x14ac:dyDescent="0.25">
      <c r="A82" s="1" t="s">
        <v>7</v>
      </c>
      <c r="B82" s="1" t="s">
        <v>125</v>
      </c>
      <c r="C82" s="1" t="s">
        <v>170</v>
      </c>
      <c r="D82" s="2" t="s">
        <v>171</v>
      </c>
      <c r="E82" s="3">
        <f>99.49*1.35</f>
        <v>134.3115</v>
      </c>
      <c r="F82" s="4">
        <v>0.02</v>
      </c>
      <c r="G82" s="5">
        <f t="shared" si="1"/>
        <v>132.61245952499999</v>
      </c>
    </row>
    <row r="83" spans="1:7" x14ac:dyDescent="0.25">
      <c r="A83" s="1" t="s">
        <v>7</v>
      </c>
      <c r="B83" s="1" t="s">
        <v>125</v>
      </c>
      <c r="C83" s="1" t="s">
        <v>172</v>
      </c>
      <c r="D83" s="2" t="s">
        <v>173</v>
      </c>
      <c r="E83" s="3">
        <f>145.09*1.35</f>
        <v>195.87150000000003</v>
      </c>
      <c r="F83" s="4">
        <v>0.02</v>
      </c>
      <c r="G83" s="5">
        <f t="shared" si="1"/>
        <v>193.39372552500004</v>
      </c>
    </row>
    <row r="84" spans="1:7" x14ac:dyDescent="0.25">
      <c r="A84" s="1" t="s">
        <v>7</v>
      </c>
      <c r="B84" s="1" t="s">
        <v>125</v>
      </c>
      <c r="C84" s="1" t="s">
        <v>174</v>
      </c>
      <c r="D84" s="2" t="s">
        <v>175</v>
      </c>
      <c r="E84" s="3">
        <f>37.42*1.35</f>
        <v>50.517000000000003</v>
      </c>
      <c r="F84" s="4">
        <v>0.02</v>
      </c>
      <c r="G84" s="5">
        <f t="shared" si="1"/>
        <v>49.877959950000005</v>
      </c>
    </row>
    <row r="85" spans="1:7" x14ac:dyDescent="0.25">
      <c r="A85" s="1" t="s">
        <v>7</v>
      </c>
      <c r="B85" s="1" t="s">
        <v>125</v>
      </c>
      <c r="C85" s="1" t="s">
        <v>176</v>
      </c>
      <c r="D85" s="2" t="s">
        <v>177</v>
      </c>
      <c r="E85" s="3">
        <f>89.81*1.35</f>
        <v>121.24350000000001</v>
      </c>
      <c r="F85" s="4">
        <v>0.02</v>
      </c>
      <c r="G85" s="5">
        <f t="shared" si="1"/>
        <v>119.70976972500002</v>
      </c>
    </row>
    <row r="86" spans="1:7" x14ac:dyDescent="0.25">
      <c r="A86" s="1" t="s">
        <v>7</v>
      </c>
      <c r="B86" s="1" t="s">
        <v>125</v>
      </c>
      <c r="C86" s="1" t="s">
        <v>178</v>
      </c>
      <c r="D86" s="2" t="s">
        <v>179</v>
      </c>
      <c r="E86" s="3">
        <f>130.97*1.35</f>
        <v>176.80950000000001</v>
      </c>
      <c r="F86" s="4">
        <v>0.02</v>
      </c>
      <c r="G86" s="5">
        <f t="shared" si="1"/>
        <v>174.57285982500002</v>
      </c>
    </row>
    <row r="87" spans="1:7" x14ac:dyDescent="0.25">
      <c r="A87" s="1" t="s">
        <v>7</v>
      </c>
      <c r="B87" s="1" t="s">
        <v>125</v>
      </c>
      <c r="C87" s="1" t="s">
        <v>180</v>
      </c>
      <c r="D87" s="2" t="s">
        <v>181</v>
      </c>
      <c r="E87" s="3">
        <f>33.81*1.35</f>
        <v>45.643500000000003</v>
      </c>
      <c r="F87" s="4">
        <v>0.02</v>
      </c>
      <c r="G87" s="5">
        <f t="shared" si="1"/>
        <v>45.066109725000004</v>
      </c>
    </row>
    <row r="88" spans="1:7" x14ac:dyDescent="0.25">
      <c r="A88" s="1" t="s">
        <v>7</v>
      </c>
      <c r="B88" s="1" t="s">
        <v>125</v>
      </c>
      <c r="C88" s="1" t="s">
        <v>182</v>
      </c>
      <c r="D88" s="2" t="s">
        <v>183</v>
      </c>
      <c r="E88" s="3">
        <f>81.13*1.35</f>
        <v>109.52550000000001</v>
      </c>
      <c r="F88" s="4">
        <v>0.02</v>
      </c>
      <c r="G88" s="5">
        <f t="shared" si="1"/>
        <v>108.14000242500001</v>
      </c>
    </row>
    <row r="89" spans="1:7" x14ac:dyDescent="0.25">
      <c r="A89" s="1" t="s">
        <v>7</v>
      </c>
      <c r="B89" s="1" t="s">
        <v>125</v>
      </c>
      <c r="C89" s="1" t="s">
        <v>184</v>
      </c>
      <c r="D89" s="2" t="s">
        <v>185</v>
      </c>
      <c r="E89" s="3">
        <f>118.32*1.35</f>
        <v>159.732</v>
      </c>
      <c r="F89" s="4">
        <v>0.02</v>
      </c>
      <c r="G89" s="5">
        <f t="shared" si="1"/>
        <v>157.71139020000001</v>
      </c>
    </row>
    <row r="90" spans="1:7" x14ac:dyDescent="0.25">
      <c r="A90" s="1" t="s">
        <v>7</v>
      </c>
      <c r="B90" s="1" t="s">
        <v>125</v>
      </c>
      <c r="C90" s="1" t="s">
        <v>186</v>
      </c>
      <c r="D90" s="2" t="s">
        <v>187</v>
      </c>
      <c r="E90" s="3">
        <f>30.58*1.35</f>
        <v>41.283000000000001</v>
      </c>
      <c r="F90" s="4">
        <v>0.02</v>
      </c>
      <c r="G90" s="5">
        <f t="shared" si="1"/>
        <v>40.760770050000005</v>
      </c>
    </row>
    <row r="91" spans="1:7" x14ac:dyDescent="0.25">
      <c r="A91" s="1" t="s">
        <v>7</v>
      </c>
      <c r="B91" s="1" t="s">
        <v>125</v>
      </c>
      <c r="C91" s="1" t="s">
        <v>188</v>
      </c>
      <c r="D91" s="2" t="s">
        <v>189</v>
      </c>
      <c r="E91" s="3">
        <f>73.4*1.35</f>
        <v>99.090000000000018</v>
      </c>
      <c r="F91" s="4">
        <v>0.02</v>
      </c>
      <c r="G91" s="5">
        <f t="shared" si="1"/>
        <v>97.836511500000015</v>
      </c>
    </row>
    <row r="92" spans="1:7" x14ac:dyDescent="0.25">
      <c r="A92" s="1" t="s">
        <v>7</v>
      </c>
      <c r="B92" s="1" t="s">
        <v>125</v>
      </c>
      <c r="C92" s="1" t="s">
        <v>190</v>
      </c>
      <c r="D92" s="2" t="s">
        <v>191</v>
      </c>
      <c r="E92" s="3">
        <f>107.04*1.35</f>
        <v>144.50400000000002</v>
      </c>
      <c r="F92" s="4">
        <v>0.02</v>
      </c>
      <c r="G92" s="5">
        <f t="shared" si="1"/>
        <v>142.67602440000002</v>
      </c>
    </row>
    <row r="93" spans="1:7" x14ac:dyDescent="0.25">
      <c r="A93" s="1" t="s">
        <v>7</v>
      </c>
      <c r="B93" s="1" t="s">
        <v>125</v>
      </c>
      <c r="C93" s="1" t="s">
        <v>192</v>
      </c>
      <c r="D93" s="2" t="s">
        <v>193</v>
      </c>
      <c r="E93" s="3">
        <f>27.68*1.35</f>
        <v>37.368000000000002</v>
      </c>
      <c r="F93" s="4">
        <v>0.02</v>
      </c>
      <c r="G93" s="5">
        <f t="shared" si="1"/>
        <v>36.895294800000002</v>
      </c>
    </row>
    <row r="94" spans="1:7" x14ac:dyDescent="0.25">
      <c r="A94" s="1" t="s">
        <v>7</v>
      </c>
      <c r="B94" s="1" t="s">
        <v>125</v>
      </c>
      <c r="C94" s="1" t="s">
        <v>194</v>
      </c>
      <c r="D94" s="2" t="s">
        <v>195</v>
      </c>
      <c r="E94" s="3">
        <f>66.43*1.35</f>
        <v>89.680500000000009</v>
      </c>
      <c r="F94" s="4">
        <v>0.02</v>
      </c>
      <c r="G94" s="5">
        <f t="shared" si="1"/>
        <v>88.546041675000012</v>
      </c>
    </row>
    <row r="95" spans="1:7" x14ac:dyDescent="0.25">
      <c r="A95" s="1" t="s">
        <v>7</v>
      </c>
      <c r="B95" s="1" t="s">
        <v>125</v>
      </c>
      <c r="C95" s="1" t="s">
        <v>196</v>
      </c>
      <c r="D95" s="2" t="s">
        <v>197</v>
      </c>
      <c r="E95" s="3">
        <f>96.87*1.35</f>
        <v>130.77450000000002</v>
      </c>
      <c r="F95" s="4">
        <v>0.02</v>
      </c>
      <c r="G95" s="5">
        <f t="shared" si="1"/>
        <v>129.12020257500004</v>
      </c>
    </row>
    <row r="96" spans="1:7" x14ac:dyDescent="0.25">
      <c r="A96" s="1" t="s">
        <v>7</v>
      </c>
      <c r="B96" s="1" t="s">
        <v>125</v>
      </c>
      <c r="C96" s="1" t="s">
        <v>198</v>
      </c>
      <c r="D96" s="2" t="s">
        <v>199</v>
      </c>
      <c r="E96" s="3">
        <f>25.07*1.35</f>
        <v>33.844500000000004</v>
      </c>
      <c r="F96" s="4">
        <v>0.02</v>
      </c>
      <c r="G96" s="5">
        <f t="shared" si="1"/>
        <v>33.416367075000004</v>
      </c>
    </row>
    <row r="97" spans="1:7" x14ac:dyDescent="0.25">
      <c r="A97" s="1" t="s">
        <v>7</v>
      </c>
      <c r="B97" s="1" t="s">
        <v>125</v>
      </c>
      <c r="C97" s="1" t="s">
        <v>200</v>
      </c>
      <c r="D97" s="2" t="s">
        <v>201</v>
      </c>
      <c r="E97" s="3">
        <f>60.17*1.35</f>
        <v>81.229500000000002</v>
      </c>
      <c r="F97" s="4">
        <v>0.02</v>
      </c>
      <c r="G97" s="5">
        <f t="shared" si="1"/>
        <v>80.201946825000007</v>
      </c>
    </row>
    <row r="98" spans="1:7" x14ac:dyDescent="0.25">
      <c r="A98" s="1" t="s">
        <v>7</v>
      </c>
      <c r="B98" s="1" t="s">
        <v>125</v>
      </c>
      <c r="C98" s="1" t="s">
        <v>202</v>
      </c>
      <c r="D98" s="2" t="s">
        <v>203</v>
      </c>
      <c r="E98" s="3">
        <f>87.75*1.35</f>
        <v>118.46250000000001</v>
      </c>
      <c r="F98" s="4">
        <v>0.02</v>
      </c>
      <c r="G98" s="5">
        <f t="shared" si="1"/>
        <v>116.963949375</v>
      </c>
    </row>
    <row r="99" spans="1:7" x14ac:dyDescent="0.25">
      <c r="A99" s="1" t="s">
        <v>7</v>
      </c>
      <c r="B99" s="1" t="s">
        <v>125</v>
      </c>
      <c r="C99" s="1" t="s">
        <v>204</v>
      </c>
      <c r="D99" s="2" t="s">
        <v>205</v>
      </c>
      <c r="E99" s="3">
        <f>22.72*1.35</f>
        <v>30.672000000000001</v>
      </c>
      <c r="F99" s="4">
        <v>0.02</v>
      </c>
      <c r="G99" s="5">
        <f t="shared" si="1"/>
        <v>30.2839992</v>
      </c>
    </row>
    <row r="100" spans="1:7" x14ac:dyDescent="0.25">
      <c r="A100" s="1" t="s">
        <v>7</v>
      </c>
      <c r="B100" s="1" t="s">
        <v>125</v>
      </c>
      <c r="C100" s="1" t="s">
        <v>206</v>
      </c>
      <c r="D100" s="2" t="s">
        <v>207</v>
      </c>
      <c r="E100" s="3">
        <f>54.54*1.35</f>
        <v>73.629000000000005</v>
      </c>
      <c r="F100" s="4">
        <v>0.02</v>
      </c>
      <c r="G100" s="5">
        <f t="shared" si="1"/>
        <v>72.697593150000003</v>
      </c>
    </row>
    <row r="101" spans="1:7" x14ac:dyDescent="0.25">
      <c r="A101" s="1" t="s">
        <v>7</v>
      </c>
      <c r="B101" s="1" t="s">
        <v>125</v>
      </c>
      <c r="C101" s="1" t="s">
        <v>208</v>
      </c>
      <c r="D101" s="2" t="s">
        <v>209</v>
      </c>
      <c r="E101" s="3">
        <f>79.53*1.35</f>
        <v>107.36550000000001</v>
      </c>
      <c r="F101" s="4">
        <v>0.02</v>
      </c>
      <c r="G101" s="5">
        <f t="shared" si="1"/>
        <v>106.007326425</v>
      </c>
    </row>
    <row r="102" spans="1:7" x14ac:dyDescent="0.25">
      <c r="A102" s="1" t="s">
        <v>7</v>
      </c>
      <c r="B102" s="1" t="s">
        <v>125</v>
      </c>
      <c r="C102" s="1" t="s">
        <v>210</v>
      </c>
      <c r="D102" s="2" t="s">
        <v>211</v>
      </c>
      <c r="E102" s="3">
        <f>20.66*1.35</f>
        <v>27.891000000000002</v>
      </c>
      <c r="F102" s="4">
        <v>0.02</v>
      </c>
      <c r="G102" s="5">
        <f t="shared" si="1"/>
        <v>27.538178850000001</v>
      </c>
    </row>
    <row r="103" spans="1:7" x14ac:dyDescent="0.25">
      <c r="A103" s="1" t="s">
        <v>7</v>
      </c>
      <c r="B103" s="1" t="s">
        <v>125</v>
      </c>
      <c r="C103" s="1" t="s">
        <v>212</v>
      </c>
      <c r="D103" s="2" t="s">
        <v>213</v>
      </c>
      <c r="E103" s="3">
        <f>49.59*1.35</f>
        <v>66.946500000000015</v>
      </c>
      <c r="F103" s="4">
        <v>0.02</v>
      </c>
      <c r="G103" s="5">
        <f t="shared" si="1"/>
        <v>66.099626775000004</v>
      </c>
    </row>
    <row r="104" spans="1:7" x14ac:dyDescent="0.25">
      <c r="A104" s="1" t="s">
        <v>7</v>
      </c>
      <c r="B104" s="1" t="s">
        <v>125</v>
      </c>
      <c r="C104" s="1" t="s">
        <v>214</v>
      </c>
      <c r="D104" s="2" t="s">
        <v>215</v>
      </c>
      <c r="E104" s="3">
        <f>72.32*1.35</f>
        <v>97.631999999999991</v>
      </c>
      <c r="F104" s="4">
        <v>0.02</v>
      </c>
      <c r="G104" s="5">
        <f t="shared" si="1"/>
        <v>96.396955199999994</v>
      </c>
    </row>
    <row r="105" spans="1:7" x14ac:dyDescent="0.25">
      <c r="A105" s="1" t="s">
        <v>7</v>
      </c>
      <c r="B105" s="1" t="s">
        <v>125</v>
      </c>
      <c r="C105" s="1" t="s">
        <v>216</v>
      </c>
      <c r="D105" s="2" t="s">
        <v>217</v>
      </c>
      <c r="E105" s="3">
        <f>18.82*1.35</f>
        <v>25.407000000000004</v>
      </c>
      <c r="F105" s="4">
        <v>0.02</v>
      </c>
      <c r="G105" s="5">
        <f t="shared" si="1"/>
        <v>25.085601450000002</v>
      </c>
    </row>
    <row r="106" spans="1:7" x14ac:dyDescent="0.25">
      <c r="A106" s="1" t="s">
        <v>7</v>
      </c>
      <c r="B106" s="1" t="s">
        <v>125</v>
      </c>
      <c r="C106" s="1" t="s">
        <v>218</v>
      </c>
      <c r="D106" s="2" t="s">
        <v>219</v>
      </c>
      <c r="E106" s="3">
        <f>45.17*1.35</f>
        <v>60.979500000000009</v>
      </c>
      <c r="F106" s="4">
        <v>0.02</v>
      </c>
      <c r="G106" s="5">
        <f t="shared" si="1"/>
        <v>60.208109325000002</v>
      </c>
    </row>
    <row r="107" spans="1:7" x14ac:dyDescent="0.25">
      <c r="A107" s="1" t="s">
        <v>7</v>
      </c>
      <c r="B107" s="1" t="s">
        <v>125</v>
      </c>
      <c r="C107" s="1" t="s">
        <v>220</v>
      </c>
      <c r="D107" s="2" t="s">
        <v>221</v>
      </c>
      <c r="E107" s="3">
        <f>65.87*1.35</f>
        <v>88.924500000000009</v>
      </c>
      <c r="F107" s="4">
        <v>0.02</v>
      </c>
      <c r="G107" s="5">
        <f t="shared" si="1"/>
        <v>87.799605075000002</v>
      </c>
    </row>
    <row r="108" spans="1:7" x14ac:dyDescent="0.25">
      <c r="A108" s="1" t="s">
        <v>7</v>
      </c>
      <c r="B108" s="1" t="s">
        <v>125</v>
      </c>
      <c r="C108" s="1" t="s">
        <v>222</v>
      </c>
      <c r="D108" s="2" t="s">
        <v>223</v>
      </c>
      <c r="E108" s="3">
        <f>17.17*1.35</f>
        <v>23.179500000000004</v>
      </c>
      <c r="F108" s="4">
        <v>0.02</v>
      </c>
      <c r="G108" s="5">
        <f t="shared" si="1"/>
        <v>22.886279325000004</v>
      </c>
    </row>
    <row r="109" spans="1:7" x14ac:dyDescent="0.25">
      <c r="A109" s="1" t="s">
        <v>7</v>
      </c>
      <c r="B109" s="1" t="s">
        <v>125</v>
      </c>
      <c r="C109" s="1" t="s">
        <v>224</v>
      </c>
      <c r="D109" s="2" t="s">
        <v>225</v>
      </c>
      <c r="E109" s="3">
        <f>41.22*1.35</f>
        <v>55.647000000000006</v>
      </c>
      <c r="F109" s="4">
        <v>0.02</v>
      </c>
      <c r="G109" s="5">
        <f t="shared" si="1"/>
        <v>54.943065450000006</v>
      </c>
    </row>
    <row r="110" spans="1:7" x14ac:dyDescent="0.25">
      <c r="A110" s="1" t="s">
        <v>7</v>
      </c>
      <c r="B110" s="1" t="s">
        <v>125</v>
      </c>
      <c r="C110" s="1" t="s">
        <v>226</v>
      </c>
      <c r="D110" s="2" t="s">
        <v>227</v>
      </c>
      <c r="E110" s="3">
        <f>60.11*1.35</f>
        <v>81.148499999999999</v>
      </c>
      <c r="F110" s="4">
        <v>0.02</v>
      </c>
      <c r="G110" s="5">
        <f t="shared" si="1"/>
        <v>80.121971475000009</v>
      </c>
    </row>
    <row r="111" spans="1:7" x14ac:dyDescent="0.25">
      <c r="A111" s="1" t="s">
        <v>7</v>
      </c>
      <c r="B111" s="1" t="s">
        <v>125</v>
      </c>
      <c r="C111" s="1" t="s">
        <v>228</v>
      </c>
      <c r="D111" s="2" t="s">
        <v>229</v>
      </c>
      <c r="E111" s="3">
        <f>15.69*1.35</f>
        <v>21.1815</v>
      </c>
      <c r="F111" s="4">
        <v>0.02</v>
      </c>
      <c r="G111" s="5">
        <f t="shared" si="1"/>
        <v>20.913554025</v>
      </c>
    </row>
    <row r="112" spans="1:7" x14ac:dyDescent="0.25">
      <c r="A112" s="1" t="s">
        <v>7</v>
      </c>
      <c r="B112" s="1" t="s">
        <v>125</v>
      </c>
      <c r="C112" s="1" t="s">
        <v>230</v>
      </c>
      <c r="D112" s="2" t="s">
        <v>231</v>
      </c>
      <c r="E112" s="3">
        <f>37.68*1.35</f>
        <v>50.868000000000002</v>
      </c>
      <c r="F112" s="4">
        <v>0.02</v>
      </c>
      <c r="G112" s="5">
        <f t="shared" si="1"/>
        <v>50.224519799999996</v>
      </c>
    </row>
    <row r="113" spans="1:7" x14ac:dyDescent="0.25">
      <c r="A113" s="1" t="s">
        <v>7</v>
      </c>
      <c r="B113" s="1" t="s">
        <v>125</v>
      </c>
      <c r="C113" s="1" t="s">
        <v>232</v>
      </c>
      <c r="D113" s="2" t="s">
        <v>233</v>
      </c>
      <c r="E113" s="3">
        <f>54.94*1.35</f>
        <v>74.168999999999997</v>
      </c>
      <c r="F113" s="4">
        <v>0.02</v>
      </c>
      <c r="G113" s="5">
        <f t="shared" si="1"/>
        <v>73.230762150000004</v>
      </c>
    </row>
    <row r="114" spans="1:7" x14ac:dyDescent="0.25">
      <c r="A114" s="1" t="s">
        <v>7</v>
      </c>
      <c r="B114" s="1" t="s">
        <v>125</v>
      </c>
      <c r="C114" s="1" t="s">
        <v>234</v>
      </c>
      <c r="D114" s="2" t="s">
        <v>118</v>
      </c>
      <c r="E114" s="3">
        <v>3600</v>
      </c>
      <c r="F114" s="4">
        <v>0.02</v>
      </c>
      <c r="G114" s="5">
        <f t="shared" si="1"/>
        <v>3554.46</v>
      </c>
    </row>
    <row r="115" spans="1:7" x14ac:dyDescent="0.25">
      <c r="A115" s="1" t="s">
        <v>7</v>
      </c>
      <c r="B115" s="1" t="s">
        <v>125</v>
      </c>
      <c r="C115" s="1" t="s">
        <v>235</v>
      </c>
      <c r="D115" s="2" t="s">
        <v>120</v>
      </c>
      <c r="E115" s="3">
        <v>6000</v>
      </c>
      <c r="F115" s="4">
        <v>0.02</v>
      </c>
      <c r="G115" s="5">
        <f t="shared" si="1"/>
        <v>5924.1</v>
      </c>
    </row>
    <row r="116" spans="1:7" x14ac:dyDescent="0.25">
      <c r="A116" s="1" t="s">
        <v>7</v>
      </c>
      <c r="B116" s="1" t="s">
        <v>125</v>
      </c>
      <c r="C116" s="1" t="s">
        <v>236</v>
      </c>
      <c r="D116" s="2" t="s">
        <v>122</v>
      </c>
      <c r="E116" s="3">
        <v>8400</v>
      </c>
      <c r="F116" s="4">
        <v>0.02</v>
      </c>
      <c r="G116" s="5">
        <f t="shared" si="1"/>
        <v>8293.74</v>
      </c>
    </row>
    <row r="117" spans="1:7" x14ac:dyDescent="0.25">
      <c r="A117" s="1" t="s">
        <v>7</v>
      </c>
      <c r="B117" s="1" t="s">
        <v>125</v>
      </c>
      <c r="C117" s="1" t="s">
        <v>237</v>
      </c>
      <c r="D117" s="2" t="s">
        <v>124</v>
      </c>
      <c r="E117" s="3">
        <v>10800</v>
      </c>
      <c r="F117" s="4">
        <v>0.02</v>
      </c>
      <c r="G117" s="5">
        <f t="shared" si="1"/>
        <v>10663.38</v>
      </c>
    </row>
    <row r="118" spans="1:7" x14ac:dyDescent="0.25">
      <c r="A118" s="1" t="s">
        <v>7</v>
      </c>
      <c r="B118" s="1" t="s">
        <v>238</v>
      </c>
      <c r="C118" s="1" t="s">
        <v>239</v>
      </c>
      <c r="D118" s="2" t="s">
        <v>240</v>
      </c>
      <c r="E118" s="3">
        <f>86.69/2</f>
        <v>43.344999999999999</v>
      </c>
      <c r="F118" s="4">
        <v>0.02</v>
      </c>
      <c r="G118" s="5">
        <f t="shared" si="1"/>
        <v>42.796685749999995</v>
      </c>
    </row>
    <row r="119" spans="1:7" x14ac:dyDescent="0.25">
      <c r="A119" s="1" t="s">
        <v>7</v>
      </c>
      <c r="B119" s="1" t="s">
        <v>238</v>
      </c>
      <c r="C119" s="1" t="s">
        <v>241</v>
      </c>
      <c r="D119" s="2" t="s">
        <v>242</v>
      </c>
      <c r="E119" s="3">
        <f>208.06/2</f>
        <v>104.03</v>
      </c>
      <c r="F119" s="4">
        <v>0.02</v>
      </c>
      <c r="G119" s="5">
        <f t="shared" si="1"/>
        <v>102.7140205</v>
      </c>
    </row>
    <row r="120" spans="1:7" x14ac:dyDescent="0.25">
      <c r="A120" s="1" t="s">
        <v>7</v>
      </c>
      <c r="B120" s="1" t="s">
        <v>238</v>
      </c>
      <c r="C120" s="1" t="s">
        <v>243</v>
      </c>
      <c r="D120" s="2" t="s">
        <v>244</v>
      </c>
      <c r="E120" s="3">
        <f>303.42/2</f>
        <v>151.71</v>
      </c>
      <c r="F120" s="4">
        <v>0.02</v>
      </c>
      <c r="G120" s="5">
        <f t="shared" si="1"/>
        <v>149.79086850000002</v>
      </c>
    </row>
    <row r="121" spans="1:7" x14ac:dyDescent="0.25">
      <c r="A121" s="1" t="s">
        <v>7</v>
      </c>
      <c r="B121" s="1" t="s">
        <v>238</v>
      </c>
      <c r="C121" s="1" t="s">
        <v>245</v>
      </c>
      <c r="D121" s="2" t="s">
        <v>246</v>
      </c>
      <c r="E121" s="3">
        <f>77.97/2</f>
        <v>38.984999999999999</v>
      </c>
      <c r="F121" s="4">
        <v>0.02</v>
      </c>
      <c r="G121" s="5">
        <f t="shared" si="1"/>
        <v>38.491839750000004</v>
      </c>
    </row>
    <row r="122" spans="1:7" x14ac:dyDescent="0.25">
      <c r="A122" s="1" t="s">
        <v>7</v>
      </c>
      <c r="B122" s="1" t="s">
        <v>238</v>
      </c>
      <c r="C122" s="1" t="s">
        <v>247</v>
      </c>
      <c r="D122" s="2" t="s">
        <v>248</v>
      </c>
      <c r="E122" s="3">
        <f>187.12/2</f>
        <v>93.56</v>
      </c>
      <c r="F122" s="4">
        <v>0.02</v>
      </c>
      <c r="G122" s="5">
        <f t="shared" si="1"/>
        <v>92.376465999999994</v>
      </c>
    </row>
    <row r="123" spans="1:7" x14ac:dyDescent="0.25">
      <c r="A123" s="1" t="s">
        <v>7</v>
      </c>
      <c r="B123" s="1" t="s">
        <v>238</v>
      </c>
      <c r="C123" s="1" t="s">
        <v>249</v>
      </c>
      <c r="D123" s="2" t="s">
        <v>250</v>
      </c>
      <c r="E123" s="3">
        <f>272.88/2</f>
        <v>136.44</v>
      </c>
      <c r="F123" s="4">
        <v>0.02</v>
      </c>
      <c r="G123" s="5">
        <f t="shared" si="1"/>
        <v>134.714034</v>
      </c>
    </row>
    <row r="124" spans="1:7" x14ac:dyDescent="0.25">
      <c r="A124" s="1" t="s">
        <v>7</v>
      </c>
      <c r="B124" s="1" t="s">
        <v>238</v>
      </c>
      <c r="C124" s="1" t="s">
        <v>251</v>
      </c>
      <c r="D124" s="2" t="s">
        <v>252</v>
      </c>
      <c r="E124" s="3">
        <f>70.07/2</f>
        <v>35.034999999999997</v>
      </c>
      <c r="F124" s="4">
        <v>0.02</v>
      </c>
      <c r="G124" s="5">
        <f t="shared" si="1"/>
        <v>34.591807250000002</v>
      </c>
    </row>
    <row r="125" spans="1:7" x14ac:dyDescent="0.25">
      <c r="A125" s="1" t="s">
        <v>7</v>
      </c>
      <c r="B125" s="1" t="s">
        <v>238</v>
      </c>
      <c r="C125" s="1" t="s">
        <v>253</v>
      </c>
      <c r="D125" s="2" t="s">
        <v>254</v>
      </c>
      <c r="E125" s="3">
        <f>168.17/2</f>
        <v>84.084999999999994</v>
      </c>
      <c r="F125" s="4">
        <v>0.02</v>
      </c>
      <c r="G125" s="5">
        <f t="shared" si="1"/>
        <v>83.021324749999991</v>
      </c>
    </row>
    <row r="126" spans="1:7" x14ac:dyDescent="0.25">
      <c r="A126" s="1" t="s">
        <v>7</v>
      </c>
      <c r="B126" s="1" t="s">
        <v>238</v>
      </c>
      <c r="C126" s="1" t="s">
        <v>255</v>
      </c>
      <c r="D126" s="2" t="s">
        <v>256</v>
      </c>
      <c r="E126" s="3">
        <f>245.24/2</f>
        <v>122.62</v>
      </c>
      <c r="F126" s="4">
        <v>0.02</v>
      </c>
      <c r="G126" s="5">
        <f t="shared" si="1"/>
        <v>121.06885700000001</v>
      </c>
    </row>
    <row r="127" spans="1:7" x14ac:dyDescent="0.25">
      <c r="A127" s="1" t="s">
        <v>7</v>
      </c>
      <c r="B127" s="1" t="s">
        <v>238</v>
      </c>
      <c r="C127" s="1" t="s">
        <v>257</v>
      </c>
      <c r="D127" s="2" t="s">
        <v>258</v>
      </c>
      <c r="E127" s="3">
        <f>63.52/2</f>
        <v>31.76</v>
      </c>
      <c r="F127" s="4">
        <v>0.02</v>
      </c>
      <c r="G127" s="5">
        <f t="shared" si="1"/>
        <v>31.358236000000002</v>
      </c>
    </row>
    <row r="128" spans="1:7" x14ac:dyDescent="0.25">
      <c r="A128" s="1" t="s">
        <v>7</v>
      </c>
      <c r="B128" s="1" t="s">
        <v>238</v>
      </c>
      <c r="C128" s="1" t="s">
        <v>259</v>
      </c>
      <c r="D128" s="2" t="s">
        <v>260</v>
      </c>
      <c r="E128" s="3">
        <f>152.46/2</f>
        <v>76.23</v>
      </c>
      <c r="F128" s="4">
        <v>0.02</v>
      </c>
      <c r="G128" s="5">
        <f t="shared" si="1"/>
        <v>75.265690499999991</v>
      </c>
    </row>
    <row r="129" spans="1:7" x14ac:dyDescent="0.25">
      <c r="A129" s="1" t="s">
        <v>7</v>
      </c>
      <c r="B129" s="1" t="s">
        <v>238</v>
      </c>
      <c r="C129" s="1" t="s">
        <v>261</v>
      </c>
      <c r="D129" s="2" t="s">
        <v>262</v>
      </c>
      <c r="E129" s="3">
        <f>222.34/2</f>
        <v>111.17</v>
      </c>
      <c r="F129" s="4">
        <v>0.02</v>
      </c>
      <c r="G129" s="5">
        <f t="shared" si="1"/>
        <v>109.7636995</v>
      </c>
    </row>
    <row r="130" spans="1:7" x14ac:dyDescent="0.25">
      <c r="A130" s="1" t="s">
        <v>7</v>
      </c>
      <c r="B130" s="1" t="s">
        <v>238</v>
      </c>
      <c r="C130" s="1" t="s">
        <v>263</v>
      </c>
      <c r="D130" s="2" t="s">
        <v>264</v>
      </c>
      <c r="E130" s="3">
        <f>56.79/2</f>
        <v>28.395</v>
      </c>
      <c r="F130" s="4">
        <v>0.02</v>
      </c>
      <c r="G130" s="5">
        <f t="shared" si="1"/>
        <v>28.035803249999997</v>
      </c>
    </row>
    <row r="131" spans="1:7" x14ac:dyDescent="0.25">
      <c r="A131" s="1" t="s">
        <v>7</v>
      </c>
      <c r="B131" s="1" t="s">
        <v>238</v>
      </c>
      <c r="C131" s="1" t="s">
        <v>265</v>
      </c>
      <c r="D131" s="2" t="s">
        <v>266</v>
      </c>
      <c r="E131" s="3">
        <f>136.29/2</f>
        <v>68.144999999999996</v>
      </c>
      <c r="F131" s="4">
        <v>0.02</v>
      </c>
      <c r="G131" s="5">
        <f t="shared" ref="G131:G171" si="2">(E131*0.98)+((E131*0.98)*0.0075)</f>
        <v>67.282965750000002</v>
      </c>
    </row>
    <row r="132" spans="1:7" x14ac:dyDescent="0.25">
      <c r="A132" s="1" t="s">
        <v>7</v>
      </c>
      <c r="B132" s="1" t="s">
        <v>238</v>
      </c>
      <c r="C132" s="1" t="s">
        <v>267</v>
      </c>
      <c r="D132" s="2" t="s">
        <v>268</v>
      </c>
      <c r="E132" s="3">
        <f>198.75/2</f>
        <v>99.375</v>
      </c>
      <c r="F132" s="4">
        <v>0.02</v>
      </c>
      <c r="G132" s="5">
        <f t="shared" si="2"/>
        <v>98.117906250000004</v>
      </c>
    </row>
    <row r="133" spans="1:7" x14ac:dyDescent="0.25">
      <c r="A133" s="1" t="s">
        <v>7</v>
      </c>
      <c r="B133" s="1" t="s">
        <v>238</v>
      </c>
      <c r="C133" s="1" t="s">
        <v>269</v>
      </c>
      <c r="D133" s="2" t="s">
        <v>270</v>
      </c>
      <c r="E133" s="3">
        <f>51.15/2</f>
        <v>25.574999999999999</v>
      </c>
      <c r="F133" s="4">
        <v>0.02</v>
      </c>
      <c r="G133" s="5">
        <f t="shared" si="2"/>
        <v>25.251476249999996</v>
      </c>
    </row>
    <row r="134" spans="1:7" x14ac:dyDescent="0.25">
      <c r="A134" s="1" t="s">
        <v>7</v>
      </c>
      <c r="B134" s="1" t="s">
        <v>238</v>
      </c>
      <c r="C134" s="1" t="s">
        <v>271</v>
      </c>
      <c r="D134" s="2" t="s">
        <v>272</v>
      </c>
      <c r="E134" s="3">
        <f>122.76/2</f>
        <v>61.38</v>
      </c>
      <c r="F134" s="4">
        <v>0.02</v>
      </c>
      <c r="G134" s="5">
        <f t="shared" si="2"/>
        <v>60.603543000000002</v>
      </c>
    </row>
    <row r="135" spans="1:7" x14ac:dyDescent="0.25">
      <c r="A135" s="1" t="s">
        <v>7</v>
      </c>
      <c r="B135" s="1" t="s">
        <v>238</v>
      </c>
      <c r="C135" s="1" t="s">
        <v>273</v>
      </c>
      <c r="D135" s="2" t="s">
        <v>274</v>
      </c>
      <c r="E135" s="3">
        <f>179.02/2</f>
        <v>89.51</v>
      </c>
      <c r="F135" s="4">
        <v>0.02</v>
      </c>
      <c r="G135" s="5">
        <f t="shared" si="2"/>
        <v>88.377698500000008</v>
      </c>
    </row>
    <row r="136" spans="1:7" x14ac:dyDescent="0.25">
      <c r="A136" s="1" t="s">
        <v>7</v>
      </c>
      <c r="B136" s="1" t="s">
        <v>238</v>
      </c>
      <c r="C136" s="1" t="s">
        <v>275</v>
      </c>
      <c r="D136" s="2" t="s">
        <v>276</v>
      </c>
      <c r="E136" s="3">
        <f>46/2</f>
        <v>23</v>
      </c>
      <c r="F136" s="4">
        <v>0.02</v>
      </c>
      <c r="G136" s="5">
        <f t="shared" si="2"/>
        <v>22.709049999999998</v>
      </c>
    </row>
    <row r="137" spans="1:7" x14ac:dyDescent="0.25">
      <c r="A137" s="1" t="s">
        <v>7</v>
      </c>
      <c r="B137" s="1" t="s">
        <v>238</v>
      </c>
      <c r="C137" s="1" t="s">
        <v>277</v>
      </c>
      <c r="D137" s="2" t="s">
        <v>278</v>
      </c>
      <c r="E137" s="3">
        <f>110.4/2</f>
        <v>55.2</v>
      </c>
      <c r="F137" s="4">
        <v>0.02</v>
      </c>
      <c r="G137" s="5">
        <f t="shared" si="2"/>
        <v>54.501720000000006</v>
      </c>
    </row>
    <row r="138" spans="1:7" x14ac:dyDescent="0.25">
      <c r="A138" s="1" t="s">
        <v>7</v>
      </c>
      <c r="B138" s="1" t="s">
        <v>238</v>
      </c>
      <c r="C138" s="1" t="s">
        <v>279</v>
      </c>
      <c r="D138" s="2" t="s">
        <v>280</v>
      </c>
      <c r="E138" s="3">
        <f>161/2</f>
        <v>80.5</v>
      </c>
      <c r="F138" s="4">
        <v>0.02</v>
      </c>
      <c r="G138" s="5">
        <f t="shared" si="2"/>
        <v>79.481674999999996</v>
      </c>
    </row>
    <row r="139" spans="1:7" x14ac:dyDescent="0.25">
      <c r="A139" s="1" t="s">
        <v>7</v>
      </c>
      <c r="B139" s="1" t="s">
        <v>238</v>
      </c>
      <c r="C139" s="1" t="s">
        <v>281</v>
      </c>
      <c r="D139" s="2" t="s">
        <v>282</v>
      </c>
      <c r="E139" s="3">
        <f>41.46/2</f>
        <v>20.73</v>
      </c>
      <c r="F139" s="4">
        <v>0.02</v>
      </c>
      <c r="G139" s="5">
        <f t="shared" si="2"/>
        <v>20.467765499999999</v>
      </c>
    </row>
    <row r="140" spans="1:7" x14ac:dyDescent="0.25">
      <c r="A140" s="1" t="s">
        <v>7</v>
      </c>
      <c r="B140" s="1" t="s">
        <v>238</v>
      </c>
      <c r="C140" s="1" t="s">
        <v>283</v>
      </c>
      <c r="D140" s="2" t="s">
        <v>284</v>
      </c>
      <c r="E140" s="3">
        <f>99.49/2</f>
        <v>49.744999999999997</v>
      </c>
      <c r="F140" s="4">
        <v>0.02</v>
      </c>
      <c r="G140" s="5">
        <f t="shared" si="2"/>
        <v>49.115725749999996</v>
      </c>
    </row>
    <row r="141" spans="1:7" x14ac:dyDescent="0.25">
      <c r="A141" s="1" t="s">
        <v>7</v>
      </c>
      <c r="B141" s="1" t="s">
        <v>238</v>
      </c>
      <c r="C141" s="1" t="s">
        <v>285</v>
      </c>
      <c r="D141" s="2" t="s">
        <v>286</v>
      </c>
      <c r="E141" s="3">
        <f>145.09/2</f>
        <v>72.545000000000002</v>
      </c>
      <c r="F141" s="4">
        <v>0.02</v>
      </c>
      <c r="G141" s="5">
        <f t="shared" si="2"/>
        <v>71.627305749999991</v>
      </c>
    </row>
    <row r="142" spans="1:7" x14ac:dyDescent="0.25">
      <c r="A142" s="1" t="s">
        <v>7</v>
      </c>
      <c r="B142" s="1" t="s">
        <v>238</v>
      </c>
      <c r="C142" s="1" t="s">
        <v>287</v>
      </c>
      <c r="D142" s="2" t="s">
        <v>288</v>
      </c>
      <c r="E142" s="3">
        <f>37.42/2</f>
        <v>18.71</v>
      </c>
      <c r="F142" s="4">
        <v>0.02</v>
      </c>
      <c r="G142" s="5">
        <f t="shared" si="2"/>
        <v>18.473318499999998</v>
      </c>
    </row>
    <row r="143" spans="1:7" x14ac:dyDescent="0.25">
      <c r="A143" s="1" t="s">
        <v>7</v>
      </c>
      <c r="B143" s="1" t="s">
        <v>238</v>
      </c>
      <c r="C143" s="1" t="s">
        <v>289</v>
      </c>
      <c r="D143" s="2" t="s">
        <v>290</v>
      </c>
      <c r="E143" s="3">
        <f>89.81/2</f>
        <v>44.905000000000001</v>
      </c>
      <c r="F143" s="4">
        <v>0.02</v>
      </c>
      <c r="G143" s="5">
        <f t="shared" si="2"/>
        <v>44.336951750000004</v>
      </c>
    </row>
    <row r="144" spans="1:7" x14ac:dyDescent="0.25">
      <c r="A144" s="1" t="s">
        <v>7</v>
      </c>
      <c r="B144" s="1" t="s">
        <v>238</v>
      </c>
      <c r="C144" s="1" t="s">
        <v>291</v>
      </c>
      <c r="D144" s="2" t="s">
        <v>292</v>
      </c>
      <c r="E144" s="3">
        <f>130.97/2</f>
        <v>65.484999999999999</v>
      </c>
      <c r="F144" s="4">
        <v>0.02</v>
      </c>
      <c r="G144" s="5">
        <f t="shared" si="2"/>
        <v>64.656614749999989</v>
      </c>
    </row>
    <row r="145" spans="1:7" x14ac:dyDescent="0.25">
      <c r="A145" s="1" t="s">
        <v>7</v>
      </c>
      <c r="B145" s="1" t="s">
        <v>238</v>
      </c>
      <c r="C145" s="1" t="s">
        <v>293</v>
      </c>
      <c r="D145" s="2" t="s">
        <v>294</v>
      </c>
      <c r="E145" s="3">
        <f>33.81/2</f>
        <v>16.905000000000001</v>
      </c>
      <c r="F145" s="4">
        <v>0.02</v>
      </c>
      <c r="G145" s="5">
        <f t="shared" si="2"/>
        <v>16.69115175</v>
      </c>
    </row>
    <row r="146" spans="1:7" x14ac:dyDescent="0.25">
      <c r="A146" s="1" t="s">
        <v>7</v>
      </c>
      <c r="B146" s="1" t="s">
        <v>238</v>
      </c>
      <c r="C146" s="1" t="s">
        <v>295</v>
      </c>
      <c r="D146" s="2" t="s">
        <v>296</v>
      </c>
      <c r="E146" s="3">
        <f>81.13/2</f>
        <v>40.564999999999998</v>
      </c>
      <c r="F146" s="4">
        <v>0.02</v>
      </c>
      <c r="G146" s="5">
        <f t="shared" si="2"/>
        <v>40.051852749999995</v>
      </c>
    </row>
    <row r="147" spans="1:7" x14ac:dyDescent="0.25">
      <c r="A147" s="1" t="s">
        <v>7</v>
      </c>
      <c r="B147" s="1" t="s">
        <v>238</v>
      </c>
      <c r="C147" s="1" t="s">
        <v>297</v>
      </c>
      <c r="D147" s="2" t="s">
        <v>298</v>
      </c>
      <c r="E147" s="3">
        <f>118.32/2</f>
        <v>59.16</v>
      </c>
      <c r="F147" s="4">
        <v>0.02</v>
      </c>
      <c r="G147" s="5">
        <f t="shared" si="2"/>
        <v>58.411625999999998</v>
      </c>
    </row>
    <row r="148" spans="1:7" x14ac:dyDescent="0.25">
      <c r="A148" s="1" t="s">
        <v>7</v>
      </c>
      <c r="B148" s="1" t="s">
        <v>238</v>
      </c>
      <c r="C148" s="1" t="s">
        <v>299</v>
      </c>
      <c r="D148" s="2" t="s">
        <v>300</v>
      </c>
      <c r="E148" s="3">
        <f>30.58/2</f>
        <v>15.29</v>
      </c>
      <c r="F148" s="4">
        <v>0.02</v>
      </c>
      <c r="G148" s="5">
        <f t="shared" si="2"/>
        <v>15.096581499999999</v>
      </c>
    </row>
    <row r="149" spans="1:7" x14ac:dyDescent="0.25">
      <c r="A149" s="1" t="s">
        <v>7</v>
      </c>
      <c r="B149" s="1" t="s">
        <v>238</v>
      </c>
      <c r="C149" s="1" t="s">
        <v>301</v>
      </c>
      <c r="D149" s="2" t="s">
        <v>302</v>
      </c>
      <c r="E149" s="3">
        <f>73.4/2</f>
        <v>36.700000000000003</v>
      </c>
      <c r="F149" s="4">
        <v>0.02</v>
      </c>
      <c r="G149" s="5">
        <f t="shared" si="2"/>
        <v>36.235745000000001</v>
      </c>
    </row>
    <row r="150" spans="1:7" x14ac:dyDescent="0.25">
      <c r="A150" s="1" t="s">
        <v>7</v>
      </c>
      <c r="B150" s="1" t="s">
        <v>238</v>
      </c>
      <c r="C150" s="1" t="s">
        <v>303</v>
      </c>
      <c r="D150" s="2" t="s">
        <v>304</v>
      </c>
      <c r="E150" s="3">
        <f>107.04/2</f>
        <v>53.52</v>
      </c>
      <c r="F150" s="4">
        <v>0.02</v>
      </c>
      <c r="G150" s="5">
        <f t="shared" si="2"/>
        <v>52.842972000000003</v>
      </c>
    </row>
    <row r="151" spans="1:7" x14ac:dyDescent="0.25">
      <c r="A151" s="1" t="s">
        <v>7</v>
      </c>
      <c r="B151" s="1" t="s">
        <v>238</v>
      </c>
      <c r="C151" s="1" t="s">
        <v>305</v>
      </c>
      <c r="D151" s="2" t="s">
        <v>306</v>
      </c>
      <c r="E151" s="3">
        <f>27.68/2</f>
        <v>13.84</v>
      </c>
      <c r="F151" s="4">
        <v>0.02</v>
      </c>
      <c r="G151" s="5">
        <f t="shared" si="2"/>
        <v>13.664924000000001</v>
      </c>
    </row>
    <row r="152" spans="1:7" x14ac:dyDescent="0.25">
      <c r="A152" s="1" t="s">
        <v>7</v>
      </c>
      <c r="B152" s="1" t="s">
        <v>238</v>
      </c>
      <c r="C152" s="1" t="s">
        <v>307</v>
      </c>
      <c r="D152" s="2" t="s">
        <v>308</v>
      </c>
      <c r="E152" s="3">
        <f>66.43/2</f>
        <v>33.215000000000003</v>
      </c>
      <c r="F152" s="4">
        <v>0.02</v>
      </c>
      <c r="G152" s="5">
        <f t="shared" si="2"/>
        <v>32.794830250000004</v>
      </c>
    </row>
    <row r="153" spans="1:7" x14ac:dyDescent="0.25">
      <c r="A153" s="1" t="s">
        <v>7</v>
      </c>
      <c r="B153" s="1" t="s">
        <v>238</v>
      </c>
      <c r="C153" s="1" t="s">
        <v>309</v>
      </c>
      <c r="D153" s="2" t="s">
        <v>310</v>
      </c>
      <c r="E153" s="3">
        <f>96.87/2</f>
        <v>48.435000000000002</v>
      </c>
      <c r="F153" s="4">
        <v>0.02</v>
      </c>
      <c r="G153" s="5">
        <f t="shared" si="2"/>
        <v>47.822297250000005</v>
      </c>
    </row>
    <row r="154" spans="1:7" x14ac:dyDescent="0.25">
      <c r="A154" s="1" t="s">
        <v>7</v>
      </c>
      <c r="B154" s="1" t="s">
        <v>238</v>
      </c>
      <c r="C154" s="1" t="s">
        <v>311</v>
      </c>
      <c r="D154" s="2" t="s">
        <v>312</v>
      </c>
      <c r="E154" s="3">
        <f>25.07/2</f>
        <v>12.535</v>
      </c>
      <c r="F154" s="4">
        <v>0.02</v>
      </c>
      <c r="G154" s="5">
        <f t="shared" si="2"/>
        <v>12.376432250000001</v>
      </c>
    </row>
    <row r="155" spans="1:7" x14ac:dyDescent="0.25">
      <c r="A155" s="1" t="s">
        <v>7</v>
      </c>
      <c r="B155" s="1" t="s">
        <v>238</v>
      </c>
      <c r="C155" s="1" t="s">
        <v>313</v>
      </c>
      <c r="D155" s="2" t="s">
        <v>314</v>
      </c>
      <c r="E155" s="3">
        <f>60.17/2</f>
        <v>30.085000000000001</v>
      </c>
      <c r="F155" s="4">
        <v>0.02</v>
      </c>
      <c r="G155" s="5">
        <f t="shared" si="2"/>
        <v>29.704424750000001</v>
      </c>
    </row>
    <row r="156" spans="1:7" x14ac:dyDescent="0.25">
      <c r="A156" s="1" t="s">
        <v>7</v>
      </c>
      <c r="B156" s="1" t="s">
        <v>238</v>
      </c>
      <c r="C156" s="1" t="s">
        <v>315</v>
      </c>
      <c r="D156" s="2" t="s">
        <v>316</v>
      </c>
      <c r="E156" s="3">
        <f>87.75/2</f>
        <v>43.875</v>
      </c>
      <c r="F156" s="4">
        <v>0.02</v>
      </c>
      <c r="G156" s="5">
        <f t="shared" si="2"/>
        <v>43.319981250000005</v>
      </c>
    </row>
    <row r="157" spans="1:7" x14ac:dyDescent="0.25">
      <c r="A157" s="1" t="s">
        <v>7</v>
      </c>
      <c r="B157" s="1" t="s">
        <v>238</v>
      </c>
      <c r="C157" s="1" t="s">
        <v>317</v>
      </c>
      <c r="D157" s="2" t="s">
        <v>318</v>
      </c>
      <c r="E157" s="3">
        <f>22.72/2</f>
        <v>11.36</v>
      </c>
      <c r="F157" s="4">
        <v>0.02</v>
      </c>
      <c r="G157" s="5">
        <f t="shared" si="2"/>
        <v>11.216296</v>
      </c>
    </row>
    <row r="158" spans="1:7" x14ac:dyDescent="0.25">
      <c r="A158" s="1" t="s">
        <v>7</v>
      </c>
      <c r="B158" s="1" t="s">
        <v>238</v>
      </c>
      <c r="C158" s="1" t="s">
        <v>319</v>
      </c>
      <c r="D158" s="2" t="s">
        <v>320</v>
      </c>
      <c r="E158" s="3">
        <f>54.54/2</f>
        <v>27.27</v>
      </c>
      <c r="F158" s="4">
        <v>0.02</v>
      </c>
      <c r="G158" s="5">
        <f t="shared" si="2"/>
        <v>26.925034499999999</v>
      </c>
    </row>
    <row r="159" spans="1:7" x14ac:dyDescent="0.25">
      <c r="A159" s="1" t="s">
        <v>7</v>
      </c>
      <c r="B159" s="1" t="s">
        <v>238</v>
      </c>
      <c r="C159" s="1" t="s">
        <v>321</v>
      </c>
      <c r="D159" s="2" t="s">
        <v>322</v>
      </c>
      <c r="E159" s="3">
        <f>79.53/2</f>
        <v>39.765000000000001</v>
      </c>
      <c r="F159" s="4">
        <v>0.02</v>
      </c>
      <c r="G159" s="5">
        <f t="shared" si="2"/>
        <v>39.261972750000005</v>
      </c>
    </row>
    <row r="160" spans="1:7" x14ac:dyDescent="0.25">
      <c r="A160" s="1" t="s">
        <v>7</v>
      </c>
      <c r="B160" s="1" t="s">
        <v>238</v>
      </c>
      <c r="C160" s="1" t="s">
        <v>323</v>
      </c>
      <c r="D160" s="2" t="s">
        <v>324</v>
      </c>
      <c r="E160" s="3">
        <f>20.66/2</f>
        <v>10.33</v>
      </c>
      <c r="F160" s="4">
        <v>0.02</v>
      </c>
      <c r="G160" s="5">
        <f t="shared" si="2"/>
        <v>10.1993255</v>
      </c>
    </row>
    <row r="161" spans="1:7" x14ac:dyDescent="0.25">
      <c r="A161" s="1" t="s">
        <v>7</v>
      </c>
      <c r="B161" s="1" t="s">
        <v>238</v>
      </c>
      <c r="C161" s="1" t="s">
        <v>325</v>
      </c>
      <c r="D161" s="2" t="s">
        <v>326</v>
      </c>
      <c r="E161" s="3">
        <f>49.59/2</f>
        <v>24.795000000000002</v>
      </c>
      <c r="F161" s="4">
        <v>0.02</v>
      </c>
      <c r="G161" s="5">
        <f t="shared" si="2"/>
        <v>24.481343250000002</v>
      </c>
    </row>
    <row r="162" spans="1:7" x14ac:dyDescent="0.25">
      <c r="A162" s="1" t="s">
        <v>7</v>
      </c>
      <c r="B162" s="1" t="s">
        <v>238</v>
      </c>
      <c r="C162" s="1" t="s">
        <v>327</v>
      </c>
      <c r="D162" s="2" t="s">
        <v>328</v>
      </c>
      <c r="E162" s="3">
        <f>72.32/2</f>
        <v>36.159999999999997</v>
      </c>
      <c r="F162" s="4">
        <v>0.02</v>
      </c>
      <c r="G162" s="5">
        <f t="shared" si="2"/>
        <v>35.702576000000001</v>
      </c>
    </row>
    <row r="163" spans="1:7" x14ac:dyDescent="0.25">
      <c r="A163" s="1" t="s">
        <v>7</v>
      </c>
      <c r="B163" s="1" t="s">
        <v>238</v>
      </c>
      <c r="C163" s="1" t="s">
        <v>329</v>
      </c>
      <c r="D163" s="2" t="s">
        <v>330</v>
      </c>
      <c r="E163" s="3">
        <f>18.82/2</f>
        <v>9.41</v>
      </c>
      <c r="F163" s="4">
        <v>0.02</v>
      </c>
      <c r="G163" s="5">
        <f t="shared" si="2"/>
        <v>9.2909635000000002</v>
      </c>
    </row>
    <row r="164" spans="1:7" x14ac:dyDescent="0.25">
      <c r="A164" s="1" t="s">
        <v>7</v>
      </c>
      <c r="B164" s="1" t="s">
        <v>238</v>
      </c>
      <c r="C164" s="1" t="s">
        <v>331</v>
      </c>
      <c r="D164" s="2" t="s">
        <v>332</v>
      </c>
      <c r="E164" s="3">
        <f>45.17/2</f>
        <v>22.585000000000001</v>
      </c>
      <c r="F164" s="4">
        <v>0.02</v>
      </c>
      <c r="G164" s="5">
        <f t="shared" si="2"/>
        <v>22.299299750000003</v>
      </c>
    </row>
    <row r="165" spans="1:7" x14ac:dyDescent="0.25">
      <c r="A165" s="1" t="s">
        <v>7</v>
      </c>
      <c r="B165" s="1" t="s">
        <v>238</v>
      </c>
      <c r="C165" s="1" t="s">
        <v>333</v>
      </c>
      <c r="D165" s="2" t="s">
        <v>334</v>
      </c>
      <c r="E165" s="3">
        <f>65.87/2</f>
        <v>32.935000000000002</v>
      </c>
      <c r="F165" s="4">
        <v>0.02</v>
      </c>
      <c r="G165" s="5">
        <f t="shared" si="2"/>
        <v>32.518372249999999</v>
      </c>
    </row>
    <row r="166" spans="1:7" x14ac:dyDescent="0.25">
      <c r="A166" s="1" t="s">
        <v>7</v>
      </c>
      <c r="B166" s="1" t="s">
        <v>238</v>
      </c>
      <c r="C166" s="1" t="s">
        <v>335</v>
      </c>
      <c r="D166" s="2" t="s">
        <v>336</v>
      </c>
      <c r="E166" s="3">
        <f>17.17/2</f>
        <v>8.5850000000000009</v>
      </c>
      <c r="F166" s="4">
        <v>0.02</v>
      </c>
      <c r="G166" s="5">
        <f t="shared" si="2"/>
        <v>8.4763997500000006</v>
      </c>
    </row>
    <row r="167" spans="1:7" x14ac:dyDescent="0.25">
      <c r="A167" s="1" t="s">
        <v>7</v>
      </c>
      <c r="B167" s="1" t="s">
        <v>238</v>
      </c>
      <c r="C167" s="1" t="s">
        <v>337</v>
      </c>
      <c r="D167" s="2" t="s">
        <v>338</v>
      </c>
      <c r="E167" s="3">
        <f>41.22/2</f>
        <v>20.61</v>
      </c>
      <c r="F167" s="4">
        <v>0.02</v>
      </c>
      <c r="G167" s="5">
        <f t="shared" si="2"/>
        <v>20.349283499999999</v>
      </c>
    </row>
    <row r="168" spans="1:7" x14ac:dyDescent="0.25">
      <c r="A168" s="1" t="s">
        <v>7</v>
      </c>
      <c r="B168" s="1" t="s">
        <v>238</v>
      </c>
      <c r="C168" s="1" t="s">
        <v>339</v>
      </c>
      <c r="D168" s="2" t="s">
        <v>340</v>
      </c>
      <c r="E168" s="3">
        <f>60.11/2</f>
        <v>30.055</v>
      </c>
      <c r="F168" s="4">
        <v>0.02</v>
      </c>
      <c r="G168" s="5">
        <f t="shared" si="2"/>
        <v>29.674804250000001</v>
      </c>
    </row>
    <row r="169" spans="1:7" x14ac:dyDescent="0.25">
      <c r="A169" s="1" t="s">
        <v>7</v>
      </c>
      <c r="B169" s="1" t="s">
        <v>238</v>
      </c>
      <c r="C169" s="1" t="s">
        <v>341</v>
      </c>
      <c r="D169" s="2" t="s">
        <v>342</v>
      </c>
      <c r="E169" s="3">
        <f>15.69/2</f>
        <v>7.8449999999999998</v>
      </c>
      <c r="F169" s="4">
        <v>0.02</v>
      </c>
      <c r="G169" s="5">
        <f t="shared" si="2"/>
        <v>7.7457607499999996</v>
      </c>
    </row>
    <row r="170" spans="1:7" x14ac:dyDescent="0.25">
      <c r="A170" s="1" t="s">
        <v>7</v>
      </c>
      <c r="B170" s="1" t="s">
        <v>238</v>
      </c>
      <c r="C170" s="1" t="s">
        <v>343</v>
      </c>
      <c r="D170" s="2" t="s">
        <v>344</v>
      </c>
      <c r="E170" s="3">
        <f>37.68/2</f>
        <v>18.84</v>
      </c>
      <c r="F170" s="4">
        <v>0.02</v>
      </c>
      <c r="G170" s="5">
        <f t="shared" si="2"/>
        <v>18.601673999999999</v>
      </c>
    </row>
    <row r="171" spans="1:7" x14ac:dyDescent="0.25">
      <c r="A171" s="1" t="s">
        <v>7</v>
      </c>
      <c r="B171" s="1" t="s">
        <v>238</v>
      </c>
      <c r="C171" s="1" t="s">
        <v>345</v>
      </c>
      <c r="D171" s="2" t="s">
        <v>346</v>
      </c>
      <c r="E171" s="3">
        <f>54.94/2</f>
        <v>27.47</v>
      </c>
      <c r="F171" s="4">
        <v>0.02</v>
      </c>
      <c r="G171" s="5">
        <f t="shared" si="2"/>
        <v>27.122504499999998</v>
      </c>
    </row>
  </sheetData>
  <sheetProtection sheet="1" objects="1" scenarios="1" selectLockedCells="1" autoFilter="0" pivotTables="0" selectUnlockedCells="1"/>
  <autoFilter ref="A1:G1" xr:uid="{673B7D07-1413-4915-93BC-F5F5E6EA0C5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6C5173-AD85-44B4-93C9-7172B21A8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6CFE3-AA98-4DB0-BC73-A971D741B1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B5FB8-3D86-4C08-BC3C-6A51C3C37346}">
  <ds:schemaRefs>
    <ds:schemaRef ds:uri="776ea168-2c75-4ba4-aa24-0b1b2e9141ef"/>
    <ds:schemaRef ds:uri="http://www.w3.org/XML/1998/namespace"/>
    <ds:schemaRef ds:uri="http://schemas.openxmlformats.org/package/2006/metadata/core-properties"/>
    <ds:schemaRef ds:uri="http://purl.org/dc/terms/"/>
    <ds:schemaRef ds:uri="fd5196e5-f307-45f3-a028-d9df692905ef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BullWall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2026-04-30T14:51:34Z</dcterms:created>
  <dcterms:modified xsi:type="dcterms:W3CDTF">2026-04-30T14:52:43Z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